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285" windowWidth="19320" windowHeight="12120"/>
  </bookViews>
  <sheets>
    <sheet name="Borging Taakspel" sheetId="7" r:id="rId1"/>
    <sheet name="Vragenlijst" sheetId="1" r:id="rId2"/>
    <sheet name="Evaluatie" sheetId="3" r:id="rId3"/>
    <sheet name="Dit gaat goed" sheetId="6" r:id="rId4"/>
    <sheet name="Actielijst" sheetId="4" r:id="rId5"/>
    <sheet name="Nog uitzoeken" sheetId="5" r:id="rId6"/>
  </sheets>
  <definedNames>
    <definedName name="_xlnm.Print_Area" localSheetId="4">Actielijst!$B$1:$G$31</definedName>
    <definedName name="_xlnm.Print_Area" localSheetId="0">'Borging Taakspel'!$A$1:$F$32</definedName>
    <definedName name="_xlnm.Print_Area" localSheetId="3">'Dit gaat goed'!$B$1:$G$31</definedName>
    <definedName name="_xlnm.Print_Area" localSheetId="2">Evaluatie!$A$1:$G$45</definedName>
    <definedName name="_xlnm.Print_Area" localSheetId="5">'Nog uitzoeken'!$B$1:$G$31</definedName>
    <definedName name="Borging">Evaluatie!$A$1:$G$45</definedName>
    <definedName name="Inleiding">'Borging Taakspel'!$A$1:$F$32</definedName>
  </definedNames>
  <calcPr calcId="125725"/>
</workbook>
</file>

<file path=xl/calcChain.xml><?xml version="1.0" encoding="utf-8"?>
<calcChain xmlns="http://schemas.openxmlformats.org/spreadsheetml/2006/main">
  <c r="X15" i="1"/>
  <c r="L15"/>
  <c r="M15"/>
  <c r="O15" l="1"/>
  <c r="Q15"/>
  <c r="N15"/>
  <c r="W15" s="1"/>
  <c r="L16"/>
  <c r="U16" s="1"/>
  <c r="M16"/>
  <c r="Q16" s="1"/>
  <c r="N16"/>
  <c r="R16" s="1"/>
  <c r="O16"/>
  <c r="X16" s="1"/>
  <c r="D6"/>
  <c r="G21"/>
  <c r="W16" l="1"/>
  <c r="V16"/>
  <c r="T16"/>
  <c r="P15"/>
  <c r="L21"/>
  <c r="O22"/>
  <c r="N22"/>
  <c r="M22"/>
  <c r="L22"/>
  <c r="N21"/>
  <c r="R21" s="1"/>
  <c r="M21"/>
  <c r="Q21" s="1"/>
  <c r="T21" l="1"/>
  <c r="O21"/>
  <c r="M23" l="1"/>
  <c r="Q23" s="1"/>
  <c r="N23"/>
  <c r="R23" s="1"/>
  <c r="G23"/>
  <c r="L23" s="1"/>
  <c r="T23" s="1"/>
  <c r="H7"/>
  <c r="O7" s="1"/>
  <c r="H6"/>
  <c r="O6" s="1"/>
  <c r="L6"/>
  <c r="N6"/>
  <c r="R6" s="1"/>
  <c r="L7"/>
  <c r="N7"/>
  <c r="R7" s="1"/>
  <c r="L8"/>
  <c r="M8"/>
  <c r="N8"/>
  <c r="R8" s="1"/>
  <c r="O8"/>
  <c r="L9"/>
  <c r="M9"/>
  <c r="N9"/>
  <c r="O9"/>
  <c r="L10"/>
  <c r="M10"/>
  <c r="N10"/>
  <c r="R10" s="1"/>
  <c r="O10"/>
  <c r="L11"/>
  <c r="M11"/>
  <c r="N11"/>
  <c r="O11"/>
  <c r="X11" s="1"/>
  <c r="L12"/>
  <c r="M12"/>
  <c r="N12"/>
  <c r="R12" s="1"/>
  <c r="O12"/>
  <c r="X12" s="1"/>
  <c r="L13"/>
  <c r="M13"/>
  <c r="N13"/>
  <c r="O13"/>
  <c r="X13" s="1"/>
  <c r="L14"/>
  <c r="P16" s="1"/>
  <c r="M14"/>
  <c r="N14"/>
  <c r="R15" s="1"/>
  <c r="O14"/>
  <c r="L17"/>
  <c r="M17"/>
  <c r="N17"/>
  <c r="O17"/>
  <c r="L18"/>
  <c r="M18"/>
  <c r="N18"/>
  <c r="R18" s="1"/>
  <c r="O18"/>
  <c r="X18" s="1"/>
  <c r="L19"/>
  <c r="M19"/>
  <c r="N19"/>
  <c r="R19" s="1"/>
  <c r="O19"/>
  <c r="X19" s="1"/>
  <c r="L20"/>
  <c r="M20"/>
  <c r="N20"/>
  <c r="O20"/>
  <c r="X22"/>
  <c r="L24"/>
  <c r="M24"/>
  <c r="N24"/>
  <c r="O24"/>
  <c r="X24" s="1"/>
  <c r="L25"/>
  <c r="U25" s="1"/>
  <c r="M25"/>
  <c r="N25"/>
  <c r="O25"/>
  <c r="X25" s="1"/>
  <c r="L26"/>
  <c r="M26"/>
  <c r="N26"/>
  <c r="O26"/>
  <c r="X26" s="1"/>
  <c r="L27"/>
  <c r="M27"/>
  <c r="N27"/>
  <c r="O27"/>
  <c r="X27" s="1"/>
  <c r="L28"/>
  <c r="M28"/>
  <c r="N28"/>
  <c r="R28" s="1"/>
  <c r="O28"/>
  <c r="X28" s="1"/>
  <c r="L29"/>
  <c r="M29"/>
  <c r="N29"/>
  <c r="R29" s="1"/>
  <c r="O29"/>
  <c r="X29" s="1"/>
  <c r="L30"/>
  <c r="M30"/>
  <c r="N30"/>
  <c r="O30"/>
  <c r="X30" s="1"/>
  <c r="L31"/>
  <c r="M31"/>
  <c r="N31"/>
  <c r="O31"/>
  <c r="X31" s="1"/>
  <c r="O5"/>
  <c r="N5"/>
  <c r="R5" s="1"/>
  <c r="M5"/>
  <c r="L5"/>
  <c r="S15" l="1"/>
  <c r="A15" s="1"/>
  <c r="X14"/>
  <c r="S16"/>
  <c r="A16" s="1"/>
  <c r="P6"/>
  <c r="T6"/>
  <c r="T7" s="1"/>
  <c r="P7"/>
  <c r="R17"/>
  <c r="D21"/>
  <c r="R11"/>
  <c r="T5"/>
  <c r="R14"/>
  <c r="R31"/>
  <c r="R9"/>
  <c r="R13"/>
  <c r="R24"/>
  <c r="R25"/>
  <c r="P27"/>
  <c r="P11"/>
  <c r="P22"/>
  <c r="P21"/>
  <c r="P19"/>
  <c r="P26"/>
  <c r="P10"/>
  <c r="S5"/>
  <c r="S22"/>
  <c r="Q22"/>
  <c r="W19"/>
  <c r="X20"/>
  <c r="S21"/>
  <c r="R20"/>
  <c r="R22"/>
  <c r="W20"/>
  <c r="P12"/>
  <c r="P9"/>
  <c r="P17"/>
  <c r="P13"/>
  <c r="P20"/>
  <c r="P28"/>
  <c r="R30"/>
  <c r="R27"/>
  <c r="P18"/>
  <c r="W22"/>
  <c r="P23"/>
  <c r="D23"/>
  <c r="U22"/>
  <c r="U20"/>
  <c r="U18"/>
  <c r="W18"/>
  <c r="P14"/>
  <c r="Q5"/>
  <c r="U19"/>
  <c r="P5"/>
  <c r="Q26"/>
  <c r="Q20"/>
  <c r="Q10"/>
  <c r="Q19"/>
  <c r="Q29"/>
  <c r="Q30"/>
  <c r="Q13"/>
  <c r="V22"/>
  <c r="V20"/>
  <c r="V19"/>
  <c r="V18"/>
  <c r="V13"/>
  <c r="W13"/>
  <c r="U13"/>
  <c r="U12"/>
  <c r="W12"/>
  <c r="V12"/>
  <c r="V11"/>
  <c r="W11"/>
  <c r="U11"/>
  <c r="P31"/>
  <c r="Q27"/>
  <c r="Q25"/>
  <c r="P24"/>
  <c r="P30"/>
  <c r="R26"/>
  <c r="P29"/>
  <c r="W31"/>
  <c r="V31"/>
  <c r="U31"/>
  <c r="V30"/>
  <c r="U30"/>
  <c r="W30"/>
  <c r="W29"/>
  <c r="V29"/>
  <c r="U29"/>
  <c r="W28"/>
  <c r="U28"/>
  <c r="V28"/>
  <c r="U27"/>
  <c r="V27"/>
  <c r="W27"/>
  <c r="U26"/>
  <c r="V26"/>
  <c r="W26"/>
  <c r="V25"/>
  <c r="W25"/>
  <c r="U24"/>
  <c r="V24"/>
  <c r="W24"/>
  <c r="U14"/>
  <c r="V14"/>
  <c r="W14"/>
  <c r="V5"/>
  <c r="W5"/>
  <c r="X5"/>
  <c r="U5"/>
  <c r="P8"/>
  <c r="P25"/>
  <c r="O23"/>
  <c r="S31" s="1"/>
  <c r="M7"/>
  <c r="Q8" s="1"/>
  <c r="M6"/>
  <c r="Q9" s="1"/>
  <c r="S20"/>
  <c r="S11"/>
  <c r="S14"/>
  <c r="S12"/>
  <c r="S8"/>
  <c r="S9"/>
  <c r="S13"/>
  <c r="S10"/>
  <c r="S6"/>
  <c r="S18"/>
  <c r="S7"/>
  <c r="S19"/>
  <c r="S17"/>
  <c r="T8" l="1"/>
  <c r="T9" s="1"/>
  <c r="T10" s="1"/>
  <c r="T11" s="1"/>
  <c r="T12" s="1"/>
  <c r="T13" s="1"/>
  <c r="T14" s="1"/>
  <c r="T15" s="1"/>
  <c r="T17" s="1"/>
  <c r="T18" s="1"/>
  <c r="T19" s="1"/>
  <c r="T20" s="1"/>
  <c r="T22" s="1"/>
  <c r="T24" s="1"/>
  <c r="X17"/>
  <c r="U17"/>
  <c r="A21"/>
  <c r="Q11"/>
  <c r="A11" s="1"/>
  <c r="A13"/>
  <c r="Q24"/>
  <c r="A5"/>
  <c r="Q31"/>
  <c r="A31" s="1"/>
  <c r="Q18"/>
  <c r="A18" s="1"/>
  <c r="Q12"/>
  <c r="A12" s="1"/>
  <c r="A22"/>
  <c r="Q14"/>
  <c r="A14" s="1"/>
  <c r="Q17"/>
  <c r="A17" s="1"/>
  <c r="Q28"/>
  <c r="D7"/>
  <c r="A20"/>
  <c r="A19"/>
  <c r="A10"/>
  <c r="Q6"/>
  <c r="A6" s="1"/>
  <c r="X8"/>
  <c r="V9"/>
  <c r="X10"/>
  <c r="W10"/>
  <c r="V10"/>
  <c r="U10"/>
  <c r="X9"/>
  <c r="W9"/>
  <c r="U9"/>
  <c r="V17"/>
  <c r="W17"/>
  <c r="U8"/>
  <c r="V8"/>
  <c r="W8"/>
  <c r="A8"/>
  <c r="A9"/>
  <c r="S26"/>
  <c r="A26" s="1"/>
  <c r="S27"/>
  <c r="A27" s="1"/>
  <c r="S23"/>
  <c r="A23" s="1"/>
  <c r="S24"/>
  <c r="S28"/>
  <c r="S29"/>
  <c r="A29" s="1"/>
  <c r="S30"/>
  <c r="A30" s="1"/>
  <c r="S25"/>
  <c r="A25" s="1"/>
  <c r="Q7"/>
  <c r="A7" s="1"/>
  <c r="F7" i="5" l="1"/>
  <c r="F7" i="6"/>
  <c r="F14"/>
  <c r="F11"/>
  <c r="F10"/>
  <c r="F15"/>
  <c r="F12"/>
  <c r="F8" i="5"/>
  <c r="F8" i="6"/>
  <c r="F13"/>
  <c r="F9" i="5"/>
  <c r="F9" i="6"/>
  <c r="T25" i="1"/>
  <c r="T26" s="1"/>
  <c r="T27" s="1"/>
  <c r="T28" s="1"/>
  <c r="T29" s="1"/>
  <c r="T30" s="1"/>
  <c r="T31" s="1"/>
  <c r="E7" i="6"/>
  <c r="E8"/>
  <c r="C7"/>
  <c r="D7"/>
  <c r="A24" i="1"/>
  <c r="E15" i="4" s="1"/>
  <c r="X33" i="1"/>
  <c r="V33"/>
  <c r="A28"/>
  <c r="U33"/>
  <c r="W33"/>
  <c r="F7" i="4" l="1"/>
  <c r="F25" i="6"/>
  <c r="F28"/>
  <c r="F21"/>
  <c r="E30" i="4"/>
  <c r="F23"/>
  <c r="F27" i="5"/>
  <c r="F11" i="4"/>
  <c r="F20"/>
  <c r="E18"/>
  <c r="F21"/>
  <c r="F26" i="5"/>
  <c r="F24" i="6"/>
  <c r="F8" i="4"/>
  <c r="E14"/>
  <c r="F19" i="6"/>
  <c r="E8" i="4"/>
  <c r="F17"/>
  <c r="F25" i="5"/>
  <c r="F16" i="4"/>
  <c r="E7"/>
  <c r="F25"/>
  <c r="F24" i="5"/>
  <c r="E30" i="6"/>
  <c r="F14" i="4"/>
  <c r="F27"/>
  <c r="F13"/>
  <c r="F29"/>
  <c r="F28" i="5"/>
  <c r="F23" i="6"/>
  <c r="F9" i="4"/>
  <c r="F19"/>
  <c r="F18" i="6"/>
  <c r="F15" i="5"/>
  <c r="F12"/>
  <c r="F17" i="6"/>
  <c r="F29" i="5"/>
  <c r="F22" i="4"/>
  <c r="F22" i="6"/>
  <c r="C19"/>
  <c r="F20"/>
  <c r="F30" i="5"/>
  <c r="F10" i="4"/>
  <c r="F18"/>
  <c r="F30"/>
  <c r="F24"/>
  <c r="F21" i="5"/>
  <c r="F20"/>
  <c r="F16" i="6"/>
  <c r="F30"/>
  <c r="F11" i="5"/>
  <c r="F19"/>
  <c r="F14"/>
  <c r="F29" i="6"/>
  <c r="F15" i="4"/>
  <c r="F26"/>
  <c r="F18" i="5"/>
  <c r="F12" i="4"/>
  <c r="F28"/>
  <c r="F22" i="5"/>
  <c r="F17"/>
  <c r="F10"/>
  <c r="F27" i="6"/>
  <c r="F13" i="5"/>
  <c r="F23"/>
  <c r="F16"/>
  <c r="F26" i="6"/>
  <c r="E10"/>
  <c r="E16"/>
  <c r="E26" i="4"/>
  <c r="E29"/>
  <c r="E17"/>
  <c r="E22"/>
  <c r="E13"/>
  <c r="E9"/>
  <c r="E16"/>
  <c r="E25"/>
  <c r="E28"/>
  <c r="E21"/>
  <c r="D25" i="5"/>
  <c r="E24" i="4"/>
  <c r="E19"/>
  <c r="E20"/>
  <c r="E20" i="6"/>
  <c r="C13"/>
  <c r="E11" i="5"/>
  <c r="E17" i="6"/>
  <c r="E27" i="4"/>
  <c r="D11" i="6"/>
  <c r="E23" i="4"/>
  <c r="E22" i="6"/>
  <c r="E13"/>
  <c r="D13"/>
  <c r="C17"/>
  <c r="E10" i="4"/>
  <c r="E23" i="6"/>
  <c r="E12" i="4"/>
  <c r="E11"/>
  <c r="E29" i="6"/>
  <c r="E11"/>
  <c r="E9"/>
  <c r="E24"/>
  <c r="E27"/>
  <c r="E19"/>
  <c r="E14"/>
  <c r="E25"/>
  <c r="E15"/>
  <c r="E18"/>
  <c r="E12"/>
  <c r="E28"/>
  <c r="E26"/>
  <c r="E21"/>
  <c r="D12"/>
  <c r="E29" i="5"/>
  <c r="D22"/>
  <c r="E16"/>
  <c r="C23" i="6"/>
  <c r="D17"/>
  <c r="D10"/>
  <c r="D18" i="5"/>
  <c r="C25" i="6"/>
  <c r="D13" i="5"/>
  <c r="C25"/>
  <c r="E25"/>
  <c r="D7"/>
  <c r="C19"/>
  <c r="C18"/>
  <c r="D17"/>
  <c r="E19"/>
  <c r="C13"/>
  <c r="C17"/>
  <c r="E17"/>
  <c r="E13"/>
  <c r="C7"/>
  <c r="E7"/>
  <c r="C14"/>
  <c r="D19"/>
  <c r="C14" i="6"/>
  <c r="D14"/>
  <c r="C26" i="5"/>
  <c r="D14"/>
  <c r="C20"/>
  <c r="E8"/>
  <c r="D20" i="6"/>
  <c r="D16"/>
  <c r="D8"/>
  <c r="D10" i="5"/>
  <c r="C26" i="6"/>
  <c r="D8" i="5"/>
  <c r="D15"/>
  <c r="C27"/>
  <c r="C15"/>
  <c r="C8" i="6"/>
  <c r="D20" i="5"/>
  <c r="E10"/>
  <c r="E24"/>
  <c r="C21"/>
  <c r="D21"/>
  <c r="D18" i="6"/>
  <c r="C8" i="5"/>
  <c r="E14"/>
  <c r="D12"/>
  <c r="D27" i="6"/>
  <c r="C21"/>
  <c r="C30"/>
  <c r="E15" i="5"/>
  <c r="C9"/>
  <c r="D9"/>
  <c r="D26"/>
  <c r="D22" i="6"/>
  <c r="C29" i="5"/>
  <c r="E18"/>
  <c r="D24" i="6"/>
  <c r="C28"/>
  <c r="D28"/>
  <c r="C9"/>
  <c r="C24"/>
  <c r="E20" i="5"/>
  <c r="E28"/>
  <c r="D23"/>
  <c r="D29"/>
  <c r="D30"/>
  <c r="C15" i="6"/>
  <c r="C18"/>
  <c r="E27" i="5"/>
  <c r="E21"/>
  <c r="D28"/>
  <c r="E23"/>
  <c r="C20" i="6"/>
  <c r="C12"/>
  <c r="C16"/>
  <c r="E9" i="5"/>
  <c r="C23"/>
  <c r="E12"/>
  <c r="D21" i="6"/>
  <c r="C29"/>
  <c r="D27" i="5"/>
  <c r="C30"/>
  <c r="C28"/>
  <c r="D11"/>
  <c r="D30" i="6"/>
  <c r="D26"/>
  <c r="E30" i="5"/>
  <c r="C10"/>
  <c r="D23" i="6"/>
  <c r="D15"/>
  <c r="C11"/>
  <c r="D16" i="5"/>
  <c r="C22" i="6"/>
  <c r="C10"/>
  <c r="E26" i="5"/>
  <c r="C24"/>
  <c r="D25" i="6"/>
  <c r="C11" i="5"/>
  <c r="C27" i="6"/>
  <c r="D9"/>
  <c r="D29"/>
  <c r="E22" i="5"/>
  <c r="C22"/>
  <c r="C16"/>
  <c r="C12"/>
  <c r="D24"/>
  <c r="D19" i="6"/>
  <c r="C30" i="4"/>
  <c r="C9"/>
  <c r="D10"/>
  <c r="C7"/>
  <c r="D7"/>
  <c r="C8"/>
  <c r="D8"/>
  <c r="C13"/>
  <c r="C17"/>
  <c r="D19"/>
  <c r="C10"/>
  <c r="D12"/>
  <c r="C15"/>
  <c r="D20"/>
  <c r="D14"/>
  <c r="D9"/>
  <c r="D15"/>
  <c r="C11"/>
  <c r="C12"/>
  <c r="C20"/>
  <c r="C21"/>
  <c r="C19"/>
  <c r="D22"/>
  <c r="C16"/>
  <c r="D13"/>
  <c r="D17"/>
  <c r="D21"/>
  <c r="C14"/>
  <c r="D16"/>
  <c r="C18"/>
  <c r="D11"/>
  <c r="D18"/>
  <c r="C22"/>
  <c r="C25"/>
  <c r="D30"/>
  <c r="D24"/>
  <c r="D23"/>
  <c r="D25"/>
  <c r="C23"/>
  <c r="C24"/>
  <c r="D27"/>
  <c r="C26"/>
  <c r="C29"/>
  <c r="D29"/>
  <c r="D28"/>
  <c r="C28"/>
  <c r="C27"/>
  <c r="D26"/>
  <c r="U36" i="1"/>
  <c r="Y39" s="1"/>
  <c r="W34" l="1"/>
  <c r="Y38"/>
  <c r="U34"/>
  <c r="Y37"/>
  <c r="V34"/>
  <c r="X34"/>
  <c r="Y36"/>
</calcChain>
</file>

<file path=xl/sharedStrings.xml><?xml version="1.0" encoding="utf-8"?>
<sst xmlns="http://schemas.openxmlformats.org/spreadsheetml/2006/main" count="139" uniqueCount="110">
  <si>
    <t>JA</t>
  </si>
  <si>
    <t>NEE</t>
  </si>
  <si>
    <t>Weet niet</t>
  </si>
  <si>
    <t>Docenten met Taakspel-certificaat die elke jaar opnieuw Taakspel spelen</t>
  </si>
  <si>
    <t>Zijn er voldoende complete Taakspeldozen aanwezig?</t>
  </si>
  <si>
    <t>Nieuwe Taakspel  docenten</t>
  </si>
  <si>
    <t xml:space="preserve">Directie </t>
  </si>
  <si>
    <t>Deelt de directie van uw school het gedachtegoed van Taakspel?</t>
  </si>
  <si>
    <t>Is de directie aanwezig bij Taakspeltrainingen, overleg en intervisie?</t>
  </si>
  <si>
    <t>Staat Taakspel regelmatig op de agenda tijdens overlegsituaties?</t>
  </si>
  <si>
    <t>Is Taakspel gespreksonderwerp tijdens POP- en functioneringsgesprekken van de intern Taakspelbegeleider?</t>
  </si>
  <si>
    <t>Is Taakspel gespreksonderwerp tijdens POP- en functioneringsgesprekken van de leerkracht?</t>
  </si>
  <si>
    <t>Staat Taakspel beschreven in het beleidsplan of schoolplan van uw school?</t>
  </si>
  <si>
    <t>Is Taakspel opgenomen in de jaarplanning van uw school? (observatieperiodes, starten met Taakspel spelen, intervisies en/of vergaderingen)</t>
  </si>
  <si>
    <t xml:space="preserve">Staat Taakspel vermeld in de schoolgids van uw school? </t>
  </si>
  <si>
    <t xml:space="preserve">Staat Taakspel vermeld op de website van uw school? </t>
  </si>
  <si>
    <t>Zijn de ouders geïnformeerd over Taakspel? (Bijvoorbeeld via een nieuwsbrief of ouderbijeenkomst.)</t>
  </si>
  <si>
    <t>Wordt Taakspel gezien als basisonderdeel van uw school?</t>
  </si>
  <si>
    <t>De reden daarvan is:</t>
  </si>
  <si>
    <t>Er zijn onvoldoende complete Taakspeldozen aanwezig.</t>
  </si>
  <si>
    <t>Borging</t>
  </si>
  <si>
    <t>Actielijst</t>
  </si>
  <si>
    <t>Nog uitzoeken</t>
  </si>
  <si>
    <t>De directie deelt niet het gedachtengoed van Taakspel.</t>
  </si>
  <si>
    <t>De directie is niet aanwezig bij Taakspeltrainingen, overleg en intervisie.</t>
  </si>
  <si>
    <t>Is Taakspel geïntegreerd in bestaande werkwijzen/methoden/lesmodellen?</t>
  </si>
  <si>
    <t>Taakspel is niet geïntegreerd in bestaande werkwijzen/methoden/lesmodellen.</t>
  </si>
  <si>
    <t>Taakspel staat niet regelmatig op de agenda tijdens overlegsituaties.</t>
  </si>
  <si>
    <t>Taakspel is geen gespreksonderwerp tijdens POP- en functioneringsgesprekken van de intern Taakspelbegeleider.</t>
  </si>
  <si>
    <t>Taakspel is geen gespreksonderwerp tijdens POP- en functioneringsgesprekken van de leerkracht.</t>
  </si>
  <si>
    <t>Taakspel staat niet beschreven in het beleidsplan of schoolplan van onze school.</t>
  </si>
  <si>
    <t>Taakspel is niet opgenomen in de jaarplanning van onze school? (observatieperiodes, starten met Taakspel spelen, intervisies en/of vergaderingen)</t>
  </si>
  <si>
    <t>Taakspel staat niet vermeld in de schoolgids van onze school.</t>
  </si>
  <si>
    <t>Taakspel staat niet vermeld op de website van onze school</t>
  </si>
  <si>
    <t>De ouders zijn niet geïnformeerd over Taakspel. (Bijvoorbeeld via een nieuwsbrief of ouderbijeenkomst.)</t>
  </si>
  <si>
    <t>Taakspel wordt niet gezien als basisonderdeel van onze school.</t>
  </si>
  <si>
    <t>Vragenlijst</t>
  </si>
  <si>
    <t>Dit gaat goed</t>
  </si>
  <si>
    <t>Er zijn voldoende complete Taakspeldozen aanwezig.</t>
  </si>
  <si>
    <t>De directie deelt het gedachtengoed van Taakspel.</t>
  </si>
  <si>
    <t>De directie is aanwezig bij Taakspeltrainingen, overleg en intervisie.</t>
  </si>
  <si>
    <t>Taakspel is geïntegreerd in bestaande werkwijzen/methoden/lesmodellen.</t>
  </si>
  <si>
    <t>In de werkwijzen/methoden/lesmodellen:</t>
  </si>
  <si>
    <t>Taakspel staat regelmatig op de agenda tijdens overlegsituaties.</t>
  </si>
  <si>
    <t>Aantal keer dat Taakspel op de agenda staat tijdens overlegsituaties:</t>
  </si>
  <si>
    <t>Taakspel is een gespreksonderwerp tijdens POP- en functioneringsgesprekken van de intern Taakspelbegeleider.</t>
  </si>
  <si>
    <t>Taakspel is een gespreksonderwerp tijdens POP- en functioneringsgesprekken van de leerkracht.</t>
  </si>
  <si>
    <t>Taakspel staat beschreven in het beleidsplan of schoolplan van onze school.</t>
  </si>
  <si>
    <t>Taakspel is opgenomen in de jaarplanning van onze school? (observatieperiodes, starten met Taakspel spelen, intervisies en/of vergaderingen)</t>
  </si>
  <si>
    <t>Taakspel staat vermeld in de schoolgids van onze school.</t>
  </si>
  <si>
    <t>Taakspel staat vermeld op de website van onze school</t>
  </si>
  <si>
    <t>De ouders zijn geïnformeerd over Taakspel. (Bijvoorbeeld via een nieuwsbrief of ouderbijeenkomst.)</t>
  </si>
  <si>
    <t>Taakspel wordt gezien als basisonderdeel van onze school.</t>
  </si>
  <si>
    <t xml:space="preserve">   Actiepunt / opmerking</t>
  </si>
  <si>
    <r>
      <t xml:space="preserve">Zet een </t>
    </r>
    <r>
      <rPr>
        <b/>
        <i/>
        <sz val="8"/>
        <color theme="1"/>
        <rFont val="Verdana"/>
        <family val="2"/>
      </rPr>
      <t>x</t>
    </r>
    <r>
      <rPr>
        <i/>
        <sz val="8"/>
        <color theme="1"/>
        <rFont val="Verdana"/>
        <family val="2"/>
      </rPr>
      <t xml:space="preserve"> of een </t>
    </r>
    <r>
      <rPr>
        <b/>
        <i/>
        <sz val="8"/>
        <color theme="1"/>
        <rFont val="Verdana"/>
        <family val="2"/>
      </rPr>
      <t>X</t>
    </r>
    <r>
      <rPr>
        <i/>
        <sz val="8"/>
        <color theme="1"/>
        <rFont val="Verdana"/>
        <family val="2"/>
      </rPr>
      <t xml:space="preserve"> in de juiste kolom.</t>
    </r>
  </si>
  <si>
    <t>=</t>
  </si>
  <si>
    <t>het deel van de vragen beantwoord met "JA"</t>
  </si>
  <si>
    <t>het deel van de vragen dat niet is beantwoord</t>
  </si>
  <si>
    <t>het deel van de vragen beantwoord met "Weet niet"</t>
  </si>
  <si>
    <t>het deel van de vragen beantwoord met "NEE"</t>
  </si>
  <si>
    <t>Borgingsvragenlijst Taakspel</t>
  </si>
  <si>
    <t>Invullen</t>
  </si>
  <si>
    <r>
      <t xml:space="preserve">Op het werkblad </t>
    </r>
    <r>
      <rPr>
        <i/>
        <sz val="9"/>
        <color theme="1"/>
        <rFont val="Verdana"/>
        <family val="2"/>
      </rPr>
      <t>Vragenlijst</t>
    </r>
    <r>
      <rPr>
        <sz val="9"/>
        <color theme="1"/>
        <rFont val="Verdana"/>
        <family val="2"/>
      </rPr>
      <t xml:space="preserve"> vindt u de </t>
    </r>
    <r>
      <rPr>
        <i/>
        <sz val="9"/>
        <color theme="1"/>
        <rFont val="Verdana"/>
        <family val="2"/>
      </rPr>
      <t>Borgingsvragenlijst Taakspel</t>
    </r>
    <r>
      <rPr>
        <sz val="9"/>
        <color theme="1"/>
        <rFont val="Verdana"/>
        <family val="2"/>
      </rPr>
      <t xml:space="preserve">. De vragenlijst bestaat uit 21 vragen die u met "JA", "NEE" of "Weet niet" kunt beantwoorden. </t>
    </r>
  </si>
  <si>
    <t>U beantwoordt een vraag door achter de vraag een "x" of een "X" in de betreffende kolom te typen. U kunt wel iets anders intypen in de kolommen  "JA", "NEE" en "Weet niet", maar dat wordt niet als een antwoord op de vraag geaccepteerd.</t>
  </si>
  <si>
    <r>
      <t xml:space="preserve">In de kolom  </t>
    </r>
    <r>
      <rPr>
        <i/>
        <sz val="9"/>
        <color theme="1"/>
        <rFont val="Verdana"/>
        <family val="2"/>
      </rPr>
      <t>Actiepunt / opmerking</t>
    </r>
    <r>
      <rPr>
        <sz val="9"/>
        <color theme="1"/>
        <rFont val="Verdana"/>
        <family val="2"/>
      </rPr>
      <t xml:space="preserve"> kunt u een actiepunt (als u de vraag met "NEE" hebt beantwoord) of een opmerking invullen.</t>
    </r>
  </si>
  <si>
    <r>
      <t xml:space="preserve">Bij enkele vragen krijgt u, afhankelijk van het gegeven antwoord, een of meer aanvullende vragen. De antwoorden op deze aanvullende vragen kunt u typen in de kolom </t>
    </r>
    <r>
      <rPr>
        <i/>
        <sz val="9"/>
        <color theme="1"/>
        <rFont val="Verdana"/>
        <family val="2"/>
      </rPr>
      <t>Actiepunt / opmerking</t>
    </r>
    <r>
      <rPr>
        <sz val="9"/>
        <color theme="1"/>
        <rFont val="Verdana"/>
        <family val="2"/>
      </rPr>
      <t>.</t>
    </r>
  </si>
  <si>
    <t>Resultaat</t>
  </si>
  <si>
    <t>Als u de vragenlijst heeft ingevuld, kunt u op de andere werkbladen het resultaat bekijken.</t>
  </si>
  <si>
    <t>Evaluatie</t>
  </si>
  <si>
    <r>
      <t xml:space="preserve">Op het werkblad </t>
    </r>
    <r>
      <rPr>
        <i/>
        <sz val="9"/>
        <color theme="1"/>
        <rFont val="Verdana"/>
        <family val="2"/>
      </rPr>
      <t>Evaluatie</t>
    </r>
    <r>
      <rPr>
        <sz val="9"/>
        <color theme="1"/>
        <rFont val="Verdana"/>
        <family val="2"/>
      </rPr>
      <t xml:space="preserve"> ziet u een grafische weergave van de borging van Taakspel bij u op school.</t>
    </r>
  </si>
  <si>
    <r>
      <t xml:space="preserve">Op het werkblad </t>
    </r>
    <r>
      <rPr>
        <i/>
        <sz val="9"/>
        <color theme="1"/>
        <rFont val="Verdana"/>
        <family val="2"/>
      </rPr>
      <t>Dit gaat goed</t>
    </r>
    <r>
      <rPr>
        <sz val="9"/>
        <color theme="1"/>
        <rFont val="Verdana"/>
        <family val="2"/>
      </rPr>
      <t xml:space="preserve"> ziet u de vragen die u met "JA" heeft beantwoord. Al deze zaken dragen bij aan de borging van Taakspel bij u op school.</t>
    </r>
  </si>
  <si>
    <r>
      <t xml:space="preserve">Op het werkblad </t>
    </r>
    <r>
      <rPr>
        <i/>
        <sz val="9"/>
        <color theme="1"/>
        <rFont val="Verdana"/>
        <family val="2"/>
      </rPr>
      <t>Actielijst</t>
    </r>
    <r>
      <rPr>
        <sz val="9"/>
        <color theme="1"/>
        <rFont val="Verdana"/>
        <family val="2"/>
      </rPr>
      <t xml:space="preserve"> ziet u de vragen die u met "NEE" heeft beantwoord. Voor een goede borging van Taakspel is het van belang om aan deze punten te werken.</t>
    </r>
  </si>
  <si>
    <t>Onderstaande items heeft u met "Weet niet" beantwoord. Ga binnenkort na hoe het zit met de uitvoering van deze items. Als u weet hoe het zit,  kunt u de vraag opnieuw beantwoorden.</t>
  </si>
  <si>
    <r>
      <t xml:space="preserve">Op het werkblad </t>
    </r>
    <r>
      <rPr>
        <i/>
        <sz val="9"/>
        <color theme="1"/>
        <rFont val="Verdana"/>
        <family val="2"/>
      </rPr>
      <t>Nog uitzoeken</t>
    </r>
    <r>
      <rPr>
        <sz val="9"/>
        <color theme="1"/>
        <rFont val="Verdana"/>
        <family val="2"/>
      </rPr>
      <t xml:space="preserve"> ziet u de vragen die u met "Weet niet" heeft beantwoord. Ga na hoe het zit met de uitvoering van deze vragen. Als u weet hoe het zit,  kunt u de vraag opnieuw beantwoorden.</t>
    </r>
  </si>
  <si>
    <t>Onderstaande items heeft u met "NEE" beantwoord. Voor een goede borging van Taakspel is het van belang om aan deze punten te werken. Maak voor uzelf een prioritering en stel vast wanneer u deze punten wilt uitvoeren.</t>
  </si>
  <si>
    <t>Onderstaande items heeft u met "JA" beantwoord. Al deze zaken dragen bij aan de borging van Taakspel bij u op school. Houdt dit vast!</t>
  </si>
  <si>
    <t>De vragenlijst gaat er van uit, dat u alle vragen in volgorde beantwoordt, ook de aanvullende vragen die verschijnen waar die van toepassing zijn. De vraag die aan de beurt is, wordt gemarkeerd met een oranje achtergrond.
Als u een vraag wilt overslaan, typ dan een "x" in de kolom “Weet niet”, zodat u een geldig antwoord heeft gegeven en door kunt gaan met de volgende vraag.</t>
  </si>
  <si>
    <t xml:space="preserve">Spelen alle leerkrachten met een Taakspel-certificaat elk jaar opnieuw Taakspel? </t>
  </si>
  <si>
    <t>Alle leerkrachten met een Taakspel-certificaat spelen elk jaar opnieuw Taakspel.</t>
  </si>
  <si>
    <t>Niet alle leerkrachten met een Taakspel-certificaat spelen elk jaar opnieuw Taakspel.</t>
  </si>
  <si>
    <t>Aantal leerkrachten dat is gestopt met Taakspel:</t>
  </si>
  <si>
    <t>Spelen de leerkrachten die Taakspel spelen (eventueel samen met hun duo) 3 keer per week Taakspel?</t>
  </si>
  <si>
    <t>De leerkrachten die Taakspel spelen, spelen (eventueel samen met hun duo) 3 keer per week Taakspel.</t>
  </si>
  <si>
    <t>De leerkrachten die Taakspel spelen, spelen (eventueel samen met hun duo) niet 3 keer per week Taakspel.</t>
  </si>
  <si>
    <t>De leerkrachten die Taakspel spelen, gebruiken de materialen uit de Taakspeldoos (de kaartjes, de spaarkaart, het posterboek) en gebruiken de observatieformulieren.</t>
  </si>
  <si>
    <t>De leerkrachten die Taakspel spelen, gebruiken niet de materialen uit de Taakspeldoos (de kaartjes, de spaarkaart, het posterboek) en gebruiken niet de observatieformulieren.</t>
  </si>
  <si>
    <t xml:space="preserve">Wordt elke nieuwe leerkracht die met Taakspel gaat starten formeel opgeleid in Taakspel?  </t>
  </si>
  <si>
    <t>Elke nieuwe leerkracht die met Taakspel start, wordt formeel opgeleid in Taakspel.</t>
  </si>
  <si>
    <t>Niet elke nieuwe leerkracht die met Taakspel start, wordt formeel opgeleid in Taakspel.</t>
  </si>
  <si>
    <t>Deze leerkracht volgt de drie leerkrachttrainingen bij een onderwijsadviseur met licentie voor Taakspel.</t>
  </si>
  <si>
    <t>Deze leerkracht volgt niet de drie leerkrachttrainingen bij een onderwijsadviseur met licentie voor Taakspel.</t>
  </si>
  <si>
    <t>Krijgt deze nieuwe leerkracht 10 klassenconsultaties?</t>
  </si>
  <si>
    <t>Deze leerkracht krijgt 10 klassenconsultaties.</t>
  </si>
  <si>
    <t>Deze leerkracht krijgt niet 10 klassenconsultaties.</t>
  </si>
  <si>
    <t>Intern Taakspelbegeleider</t>
  </si>
  <si>
    <t>Is er een intern Taakspelbegeleider aanwezig die Taakspel formeel in zijn takenpakket heeft (voor de midden- en bovenbouw)?</t>
  </si>
  <si>
    <t>Er is een intern Taakspelbegeleider aanwezig die Taakspel formeel in zijn takenpakket heeft (voor de midden- en bovenbouw).</t>
  </si>
  <si>
    <t>Er is geen intern Taakspelbegeleider aanwezig die Taakspel formeel in zijn takenpakket heeft (voor de midden- en bovenbouw).</t>
  </si>
  <si>
    <t>Is er een intern Taakspelbegeleider aanwezig die Taakspel formeel in zijn takenpakket heeft voor de onderbouw?</t>
  </si>
  <si>
    <t>Er is een intern Taakspelbegeleider aanwezig die Taakspel formeel in zijn takenpakket heeft voor de onderbouw.</t>
  </si>
  <si>
    <t>Er is geen intern Taakspelbegeleider aanwezig die Taakspel formeel in zijn takenpakket heeft voor de onderbouw.</t>
  </si>
  <si>
    <t xml:space="preserve">Begeleidt(en) de intern Taakspelbegeleider(s) alle leerkrachten met Taakspelcertificaat door 2 à 3 klassenbezoeken per leerkracht per jaar? </t>
  </si>
  <si>
    <t>De intern Taakspelbegeleider(s) begeleidt(en) alle leerkrachten met Taakspelcertificaat door 2 à 3 klassenbezoeken per leerkracht per jaar.</t>
  </si>
  <si>
    <t>De intern Taakspelbegeleider(s) begeleidt(en) niet alle leerkrachten met Taakspelcertificaat door 2 à 3 klassenbezoeken per leerkracht per jaar.</t>
  </si>
  <si>
    <t>Volgt deze leerkracht de drie leerkrachttrainingen bij een onderwijsadviseur met licentie voor Taakspel?</t>
  </si>
  <si>
    <t>Wordt Taakspel gespeeld in de onderbouw?</t>
  </si>
  <si>
    <t>Gebruiken de leerkrachten de materialen uit de Taakspeldoos en gebruiken zij de (digitale) observatieformulieren?</t>
  </si>
  <si>
    <t>Tijdens het invoeringsjaar van Taakspel ervaren leerkrachten vaak veel positieve effecten. De taakgerichtheid van de leerlingen neemt toe en het wordt gezelliger in de klas. Om deze positieve effecten ook in de jaren erna te blijven ervaren is het belangrijk dat Taakspel goed wordt uitgevoerd. Een goede borging draagt hieraan bij. Dat wil zeggen dat Taakspel een vaste plek krijgt in de school, dat leerkrachten en ib-er worden gefaciliteerd en dat leerkrachten Taakspel op de juiste manier blijven spelen.</t>
  </si>
  <si>
    <t xml:space="preserve">Om ib-ers te ondersteunen bij het borgen van Taakspel is een toolkit ontwikkeld. Eén van de onderdelen van de Toolkit is deze Borgingsvragenlijst. </t>
  </si>
  <si>
    <t>De Borgingsvragenlijst/verdiepte intake is de gespreksleidraad voor onderwijsadviseurs die Taakspel gaan invoeren op scholen, voor ib-ers en voor directies van scholen waar Taakspel wordt uitgevoerd. Het is een digitale lijst die inzichtelijk maakt hoe de borging van Taakspel vormgegeven kan worden. Door vooraf te kijken naar aspecten die van belang zijn voor een goede borging van Taakspel, wordt de kans op een succesvolle invoering sterk vergroot. Door de lijst vervolgens jaarlijks in te vullen krijgt de school een beeld van de borging van Taakspel. De lijst geeft in één oogopslag weer welke punten nog aandacht verdienen.</t>
  </si>
</sst>
</file>

<file path=xl/styles.xml><?xml version="1.0" encoding="utf-8"?>
<styleSheet xmlns="http://schemas.openxmlformats.org/spreadsheetml/2006/main">
  <numFmts count="1">
    <numFmt numFmtId="164" formatCode="0.000"/>
  </numFmts>
  <fonts count="13">
    <font>
      <sz val="9"/>
      <color theme="1"/>
      <name val="Verdana"/>
      <family val="2"/>
    </font>
    <font>
      <b/>
      <sz val="9"/>
      <color theme="1"/>
      <name val="Verdana"/>
      <family val="2"/>
    </font>
    <font>
      <sz val="9"/>
      <color theme="0"/>
      <name val="Verdana"/>
      <family val="2"/>
    </font>
    <font>
      <b/>
      <sz val="16"/>
      <color theme="0"/>
      <name val="Verdana"/>
      <family val="2"/>
    </font>
    <font>
      <b/>
      <sz val="24"/>
      <color rgb="FF872B93"/>
      <name val="Verdana"/>
      <family val="2"/>
    </font>
    <font>
      <i/>
      <sz val="9"/>
      <color theme="1"/>
      <name val="Verdana"/>
      <family val="2"/>
    </font>
    <font>
      <i/>
      <sz val="8"/>
      <color theme="1"/>
      <name val="Verdana"/>
      <family val="2"/>
    </font>
    <font>
      <b/>
      <i/>
      <sz val="8"/>
      <color theme="1"/>
      <name val="Verdana"/>
      <family val="2"/>
    </font>
    <font>
      <b/>
      <sz val="9"/>
      <color rgb="FF872B93"/>
      <name val="Verdana"/>
      <family val="2"/>
    </font>
    <font>
      <b/>
      <sz val="9"/>
      <color rgb="FF00AFF0"/>
      <name val="Verdana"/>
      <family val="2"/>
    </font>
    <font>
      <b/>
      <sz val="9"/>
      <color rgb="FFFA3232"/>
      <name val="Verdana"/>
      <family val="2"/>
    </font>
    <font>
      <b/>
      <sz val="9"/>
      <color rgb="FF00AF50"/>
      <name val="Verdana"/>
      <family val="2"/>
    </font>
    <font>
      <b/>
      <sz val="9"/>
      <color rgb="FFFF9B00"/>
      <name val="Verdana"/>
      <family val="2"/>
    </font>
  </fonts>
  <fills count="6">
    <fill>
      <patternFill patternType="none"/>
    </fill>
    <fill>
      <patternFill patternType="gray125"/>
    </fill>
    <fill>
      <patternFill patternType="solid">
        <fgColor theme="0"/>
        <bgColor indexed="64"/>
      </patternFill>
    </fill>
    <fill>
      <patternFill patternType="solid">
        <fgColor rgb="FFFA3232"/>
        <bgColor indexed="64"/>
      </patternFill>
    </fill>
    <fill>
      <patternFill patternType="solid">
        <fgColor rgb="FF00AF50"/>
        <bgColor indexed="64"/>
      </patternFill>
    </fill>
    <fill>
      <patternFill patternType="solid">
        <fgColor rgb="FF00AFF0"/>
        <bgColor indexed="64"/>
      </patternFill>
    </fill>
  </fills>
  <borders count="8">
    <border>
      <left/>
      <right/>
      <top/>
      <bottom/>
      <diagonal/>
    </border>
    <border>
      <left style="hair">
        <color theme="1"/>
      </left>
      <right style="hair">
        <color theme="1"/>
      </right>
      <top style="thin">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hair">
        <color theme="1"/>
      </right>
      <top style="hair">
        <color theme="1"/>
      </top>
      <bottom style="thin">
        <color theme="1"/>
      </bottom>
      <diagonal/>
    </border>
    <border>
      <left style="hair">
        <color theme="1"/>
      </left>
      <right/>
      <top style="thin">
        <color theme="1"/>
      </top>
      <bottom style="hair">
        <color theme="1"/>
      </bottom>
      <diagonal/>
    </border>
    <border>
      <left style="hair">
        <color theme="1"/>
      </left>
      <right/>
      <top style="hair">
        <color theme="1"/>
      </top>
      <bottom style="hair">
        <color theme="1"/>
      </bottom>
      <diagonal/>
    </border>
    <border>
      <left style="hair">
        <color theme="1"/>
      </left>
      <right/>
      <top style="hair">
        <color theme="1"/>
      </top>
      <bottom style="thin">
        <color theme="1"/>
      </bottom>
      <diagonal/>
    </border>
    <border>
      <left style="thin">
        <color rgb="FFA6A6A6"/>
      </left>
      <right style="thin">
        <color rgb="FFA6A6A6"/>
      </right>
      <top style="thin">
        <color rgb="FFA6A6A6"/>
      </top>
      <bottom style="thin">
        <color rgb="FFA6A6A6"/>
      </bottom>
      <diagonal/>
    </border>
  </borders>
  <cellStyleXfs count="1">
    <xf numFmtId="0" fontId="0" fillId="0" borderId="0"/>
  </cellStyleXfs>
  <cellXfs count="60">
    <xf numFmtId="0" fontId="0" fillId="0" borderId="0" xfId="0"/>
    <xf numFmtId="164" fontId="0" fillId="2" borderId="0" xfId="0" applyNumberFormat="1" applyFill="1" applyAlignment="1">
      <alignment vertical="center"/>
    </xf>
    <xf numFmtId="0" fontId="0" fillId="2" borderId="0" xfId="0" applyFill="1" applyAlignment="1">
      <alignment vertical="top"/>
    </xf>
    <xf numFmtId="0" fontId="0" fillId="2" borderId="0" xfId="0" applyFill="1" applyAlignment="1">
      <alignment vertical="top" wrapText="1"/>
    </xf>
    <xf numFmtId="0" fontId="1" fillId="2" borderId="0" xfId="0" applyFont="1" applyFill="1" applyAlignment="1">
      <alignment horizontal="center" vertical="center"/>
    </xf>
    <xf numFmtId="0" fontId="0" fillId="2" borderId="0" xfId="0" applyFill="1" applyAlignment="1">
      <alignment vertical="center"/>
    </xf>
    <xf numFmtId="0" fontId="0" fillId="2" borderId="1" xfId="0" applyFill="1" applyBorder="1" applyAlignment="1" applyProtection="1">
      <alignment horizontal="center" vertical="center"/>
      <protection locked="0"/>
    </xf>
    <xf numFmtId="0" fontId="0" fillId="2" borderId="4" xfId="0" applyFill="1" applyBorder="1" applyAlignment="1" applyProtection="1">
      <alignment horizontal="left" vertical="top" wrapText="1"/>
      <protection locked="0"/>
    </xf>
    <xf numFmtId="0" fontId="0" fillId="2" borderId="0" xfId="0" applyFill="1" applyAlignment="1">
      <alignment vertical="center" wrapText="1"/>
    </xf>
    <xf numFmtId="0" fontId="0" fillId="2" borderId="2" xfId="0" applyFill="1" applyBorder="1" applyAlignment="1">
      <alignment horizontal="center" vertical="center"/>
    </xf>
    <xf numFmtId="0" fontId="2" fillId="2" borderId="2" xfId="0" applyFont="1" applyFill="1" applyBorder="1" applyAlignment="1">
      <alignment horizontal="center" vertical="center"/>
    </xf>
    <xf numFmtId="0" fontId="0" fillId="2" borderId="5" xfId="0" applyFill="1" applyBorder="1" applyAlignment="1" applyProtection="1">
      <alignment horizontal="left" vertical="top" wrapText="1"/>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6" xfId="0" applyFill="1" applyBorder="1" applyAlignment="1" applyProtection="1">
      <alignment horizontal="left" vertical="top" wrapText="1"/>
      <protection locked="0"/>
    </xf>
    <xf numFmtId="0" fontId="0" fillId="2" borderId="0" xfId="0" applyFill="1" applyAlignment="1">
      <alignment horizontal="center" vertical="center"/>
    </xf>
    <xf numFmtId="0" fontId="0" fillId="2" borderId="0" xfId="0" applyFill="1" applyAlignment="1">
      <alignment horizontal="left" vertical="top" wrapText="1"/>
    </xf>
    <xf numFmtId="10" fontId="0" fillId="2" borderId="0" xfId="0" applyNumberFormat="1" applyFill="1" applyAlignment="1">
      <alignment vertical="center"/>
    </xf>
    <xf numFmtId="0" fontId="0" fillId="2" borderId="0" xfId="0" applyFill="1"/>
    <xf numFmtId="0" fontId="2" fillId="2" borderId="0" xfId="0" applyFont="1" applyFill="1" applyAlignment="1">
      <alignment vertical="center"/>
    </xf>
    <xf numFmtId="0" fontId="2" fillId="2" borderId="2" xfId="0" applyFont="1" applyFill="1" applyBorder="1" applyAlignment="1" applyProtection="1">
      <alignment horizontal="center" vertical="center"/>
    </xf>
    <xf numFmtId="0" fontId="0" fillId="2" borderId="2" xfId="0" applyFill="1" applyBorder="1" applyAlignment="1" applyProtection="1">
      <alignment horizontal="center" vertical="center"/>
    </xf>
    <xf numFmtId="10" fontId="2" fillId="2" borderId="0" xfId="0" applyNumberFormat="1" applyFont="1" applyFill="1" applyAlignment="1">
      <alignment vertical="center"/>
    </xf>
    <xf numFmtId="164" fontId="0" fillId="2" borderId="0" xfId="0" applyNumberFormat="1" applyFill="1" applyAlignment="1">
      <alignment horizontal="left" vertical="center" wrapText="1" indent="1"/>
    </xf>
    <xf numFmtId="0" fontId="0" fillId="2" borderId="0" xfId="0" applyFill="1" applyAlignment="1">
      <alignment horizontal="left" vertical="top" wrapText="1" indent="1"/>
    </xf>
    <xf numFmtId="0" fontId="3" fillId="2" borderId="0" xfId="0" applyFont="1" applyFill="1" applyBorder="1" applyAlignment="1">
      <alignment horizontal="left" vertical="center" indent="1"/>
    </xf>
    <xf numFmtId="0" fontId="0" fillId="2" borderId="0" xfId="0" applyFill="1" applyAlignment="1">
      <alignment horizontal="left" vertical="center" indent="1"/>
    </xf>
    <xf numFmtId="0" fontId="0" fillId="2" borderId="0" xfId="0" applyFill="1" applyAlignment="1">
      <alignment horizontal="left" indent="1"/>
    </xf>
    <xf numFmtId="0" fontId="0" fillId="3" borderId="0" xfId="0" applyFill="1" applyAlignment="1">
      <alignment vertical="center"/>
    </xf>
    <xf numFmtId="0" fontId="2" fillId="4" borderId="0" xfId="0" applyFont="1" applyFill="1" applyAlignment="1">
      <alignment vertical="center"/>
    </xf>
    <xf numFmtId="0" fontId="2" fillId="5" borderId="0" xfId="0" applyFont="1" applyFill="1" applyAlignment="1">
      <alignment vertical="center"/>
    </xf>
    <xf numFmtId="164" fontId="3" fillId="2" borderId="0" xfId="0" applyNumberFormat="1" applyFont="1" applyFill="1" applyAlignment="1">
      <alignment horizontal="left" vertical="center" wrapText="1" indent="1"/>
    </xf>
    <xf numFmtId="164" fontId="4" fillId="2" borderId="0" xfId="0" applyNumberFormat="1" applyFont="1" applyFill="1" applyAlignment="1">
      <alignment horizontal="left" vertical="center" wrapText="1" indent="1"/>
    </xf>
    <xf numFmtId="164" fontId="0" fillId="2" borderId="0" xfId="0" applyNumberFormat="1" applyFill="1" applyAlignment="1">
      <alignment horizontal="left" vertical="center" wrapText="1"/>
    </xf>
    <xf numFmtId="0" fontId="1" fillId="2" borderId="0" xfId="0" applyFont="1" applyFill="1" applyAlignment="1">
      <alignment horizontal="left" vertical="center" wrapText="1"/>
    </xf>
    <xf numFmtId="0" fontId="0" fillId="2" borderId="0" xfId="0" applyFill="1" applyAlignment="1">
      <alignment horizontal="left" vertical="center" wrapText="1"/>
    </xf>
    <xf numFmtId="0" fontId="0" fillId="2" borderId="0" xfId="0" applyFill="1" applyAlignment="1">
      <alignment horizontal="left" vertical="center"/>
    </xf>
    <xf numFmtId="164" fontId="4" fillId="2" borderId="0" xfId="0" applyNumberFormat="1" applyFont="1" applyFill="1" applyAlignment="1">
      <alignment horizontal="left" vertical="center"/>
    </xf>
    <xf numFmtId="0" fontId="0" fillId="4" borderId="0" xfId="0" applyFill="1" applyAlignment="1">
      <alignment vertical="center"/>
    </xf>
    <xf numFmtId="0" fontId="0" fillId="5" borderId="0" xfId="0" applyFill="1" applyAlignment="1">
      <alignment vertical="center"/>
    </xf>
    <xf numFmtId="0" fontId="0" fillId="2" borderId="7" xfId="0" applyFill="1" applyBorder="1" applyAlignment="1">
      <alignment vertical="center"/>
    </xf>
    <xf numFmtId="164" fontId="2" fillId="2" borderId="0" xfId="0" applyNumberFormat="1" applyFont="1" applyFill="1" applyAlignment="1">
      <alignment vertical="center"/>
    </xf>
    <xf numFmtId="0" fontId="3" fillId="4" borderId="0" xfId="0" applyFont="1" applyFill="1" applyBorder="1" applyAlignment="1">
      <alignment horizontal="left" vertical="center" indent="1"/>
    </xf>
    <xf numFmtId="0" fontId="2" fillId="3" borderId="0" xfId="0" applyFont="1" applyFill="1" applyAlignment="1">
      <alignment vertical="center"/>
    </xf>
    <xf numFmtId="0" fontId="3" fillId="3" borderId="0" xfId="0" applyFont="1" applyFill="1" applyBorder="1" applyAlignment="1">
      <alignment horizontal="left" vertical="center" indent="1"/>
    </xf>
    <xf numFmtId="0" fontId="3" fillId="5" borderId="0" xfId="0" applyFont="1" applyFill="1" applyBorder="1" applyAlignment="1">
      <alignment horizontal="left" vertical="center" indent="1"/>
    </xf>
    <xf numFmtId="0" fontId="2" fillId="2" borderId="0" xfId="0" applyFont="1" applyFill="1" applyBorder="1" applyAlignment="1">
      <alignment vertical="center"/>
    </xf>
    <xf numFmtId="0" fontId="0" fillId="2" borderId="0" xfId="0" applyFont="1" applyFill="1" applyAlignment="1">
      <alignment vertical="center"/>
    </xf>
    <xf numFmtId="0" fontId="4" fillId="2" borderId="0" xfId="0" applyFont="1" applyFill="1" applyAlignment="1">
      <alignment horizontal="center" vertical="center"/>
    </xf>
    <xf numFmtId="0" fontId="8" fillId="2" borderId="0" xfId="0" applyFont="1" applyFill="1" applyAlignment="1">
      <alignment vertical="center"/>
    </xf>
    <xf numFmtId="0" fontId="12" fillId="2" borderId="0" xfId="0" applyFont="1" applyFill="1" applyAlignment="1">
      <alignment vertical="center"/>
    </xf>
    <xf numFmtId="0" fontId="11" fillId="2" borderId="0" xfId="0" applyFont="1" applyFill="1" applyAlignment="1">
      <alignment vertical="center"/>
    </xf>
    <xf numFmtId="0" fontId="10" fillId="2" borderId="0" xfId="0" applyFont="1" applyFill="1" applyAlignment="1">
      <alignment vertical="center"/>
    </xf>
    <xf numFmtId="0" fontId="9" fillId="2" borderId="0" xfId="0" applyFont="1" applyFill="1" applyAlignment="1">
      <alignment vertical="center"/>
    </xf>
    <xf numFmtId="0" fontId="0" fillId="2" borderId="0" xfId="0" applyFill="1" applyAlignment="1">
      <alignment vertical="center" wrapText="1"/>
    </xf>
    <xf numFmtId="0" fontId="0" fillId="2" borderId="0" xfId="0" applyFont="1" applyFill="1" applyAlignment="1">
      <alignment vertical="center" wrapText="1"/>
    </xf>
    <xf numFmtId="0" fontId="0" fillId="2" borderId="0" xfId="0" applyFill="1" applyAlignment="1">
      <alignment vertical="center" wrapText="1"/>
    </xf>
    <xf numFmtId="0" fontId="6" fillId="2" borderId="0" xfId="0" applyFont="1" applyFill="1" applyAlignment="1">
      <alignment horizontal="left" vertical="center"/>
    </xf>
    <xf numFmtId="0" fontId="5" fillId="2" borderId="0" xfId="0" applyFont="1" applyFill="1" applyAlignment="1">
      <alignment vertical="center" wrapText="1"/>
    </xf>
    <xf numFmtId="0" fontId="0" fillId="0" borderId="0" xfId="0" applyAlignment="1">
      <alignment vertical="center" wrapText="1"/>
    </xf>
  </cellXfs>
  <cellStyles count="1">
    <cellStyle name="Standaard" xfId="0" builtinId="0"/>
  </cellStyles>
  <dxfs count="48">
    <dxf>
      <fill>
        <patternFill>
          <bgColor rgb="FF00AFF0"/>
        </patternFill>
      </fill>
    </dxf>
    <dxf>
      <fill>
        <patternFill>
          <bgColor rgb="FF00AFF0"/>
        </patternFill>
      </fill>
      <border>
        <bottom style="thin">
          <color rgb="FF00AFF0"/>
        </bottom>
      </border>
    </dxf>
    <dxf>
      <font>
        <color theme="0"/>
      </font>
    </dxf>
    <dxf>
      <border>
        <top style="thin">
          <color theme="1"/>
        </top>
        <vertical/>
        <horizontal/>
      </border>
    </dxf>
    <dxf>
      <font>
        <color theme="0"/>
      </font>
    </dxf>
    <dxf>
      <font>
        <color theme="0"/>
      </font>
    </dxf>
    <dxf>
      <border>
        <top style="thin">
          <color theme="1"/>
        </top>
        <vertical/>
        <horizontal/>
      </border>
    </dxf>
    <dxf>
      <font>
        <color theme="0"/>
      </font>
    </dxf>
    <dxf>
      <fill>
        <patternFill>
          <bgColor rgb="FF00AF50"/>
        </patternFill>
      </fill>
    </dxf>
    <dxf>
      <font>
        <color theme="0"/>
      </font>
    </dxf>
    <dxf>
      <border>
        <top style="thin">
          <color theme="1"/>
        </top>
        <vertical/>
        <horizontal/>
      </border>
    </dxf>
    <dxf>
      <font>
        <color theme="0"/>
      </font>
    </dxf>
    <dxf>
      <font>
        <color theme="0"/>
      </font>
    </dxf>
    <dxf>
      <border>
        <top style="thin">
          <color theme="1"/>
        </top>
        <vertical/>
        <horizontal/>
      </border>
    </dxf>
    <dxf>
      <font>
        <color theme="0"/>
      </font>
    </dxf>
    <dxf>
      <fill>
        <patternFill>
          <bgColor rgb="FFFA3232"/>
        </patternFill>
      </fill>
    </dxf>
    <dxf>
      <fill>
        <patternFill>
          <bgColor rgb="FFFA3232"/>
        </patternFill>
      </fill>
      <border>
        <bottom style="thin">
          <color rgb="FFFA3232"/>
        </bottom>
      </border>
    </dxf>
    <dxf>
      <font>
        <color theme="0"/>
      </font>
    </dxf>
    <dxf>
      <border>
        <top style="thin">
          <color theme="1"/>
        </top>
        <vertical/>
        <horizontal/>
      </border>
    </dxf>
    <dxf>
      <font>
        <color theme="0"/>
      </font>
    </dxf>
    <dxf>
      <font>
        <color theme="0"/>
      </font>
    </dxf>
    <dxf>
      <border>
        <top style="thin">
          <color theme="1"/>
        </top>
        <vertical/>
        <horizontal/>
      </border>
    </dxf>
    <dxf>
      <font>
        <color theme="0"/>
      </font>
    </dxf>
    <dxf>
      <fill>
        <patternFill>
          <bgColor rgb="FF00AF50"/>
        </patternFill>
      </fill>
    </dxf>
    <dxf>
      <font>
        <color theme="0"/>
      </font>
    </dxf>
    <dxf>
      <border>
        <top style="thin">
          <color theme="1"/>
        </top>
        <vertical/>
        <horizontal/>
      </border>
    </dxf>
    <dxf>
      <font>
        <color theme="0"/>
      </font>
    </dxf>
    <dxf>
      <fill>
        <patternFill>
          <bgColor rgb="FF00AF50"/>
        </patternFill>
      </fill>
    </dxf>
    <dxf>
      <fill>
        <patternFill>
          <bgColor rgb="FF00AF50"/>
        </patternFill>
      </fill>
      <border>
        <bottom style="thin">
          <color rgb="FF00AF50"/>
        </bottom>
      </border>
    </dxf>
    <dxf>
      <font>
        <color theme="0"/>
      </font>
    </dxf>
    <dxf>
      <border>
        <top style="thin">
          <color theme="1"/>
        </top>
        <vertical/>
        <horizontal/>
      </border>
    </dxf>
    <dxf>
      <font>
        <color theme="0"/>
      </font>
    </dxf>
    <dxf>
      <font>
        <color theme="0"/>
      </font>
    </dxf>
    <dxf>
      <border>
        <top style="thin">
          <color theme="1"/>
        </top>
        <vertical/>
        <horizontal/>
      </border>
    </dxf>
    <dxf>
      <font>
        <color theme="0"/>
      </font>
    </dxf>
    <dxf>
      <border>
        <top style="thin">
          <color theme="1"/>
        </top>
        <vertical/>
        <horizontal/>
      </border>
    </dxf>
    <dxf>
      <font>
        <color theme="0"/>
      </font>
    </dxf>
    <dxf>
      <fill>
        <patternFill>
          <bgColor theme="0" tint="-0.14996795556505021"/>
        </patternFill>
      </fill>
    </dxf>
    <dxf>
      <font>
        <color theme="1"/>
      </font>
      <fill>
        <patternFill>
          <bgColor theme="0" tint="-0.14996795556505021"/>
        </patternFill>
      </fill>
    </dxf>
    <dxf>
      <font>
        <b/>
        <i val="0"/>
        <color rgb="FFFA3232"/>
      </font>
      <fill>
        <patternFill>
          <bgColor rgb="FFFADC0F"/>
        </patternFill>
      </fill>
    </dxf>
    <dxf>
      <border>
        <top style="thin">
          <color theme="1"/>
        </top>
        <vertical/>
        <horizontal/>
      </border>
    </dxf>
    <dxf>
      <font>
        <color theme="0"/>
      </font>
    </dxf>
    <dxf>
      <font>
        <b/>
        <i val="0"/>
        <color rgb="FF000032"/>
      </font>
      <fill>
        <patternFill>
          <bgColor rgb="FF00AFF0"/>
        </patternFill>
      </fill>
    </dxf>
    <dxf>
      <font>
        <b/>
        <i val="0"/>
        <color rgb="FF320000"/>
      </font>
      <fill>
        <patternFill>
          <bgColor rgb="FFFA3232"/>
        </patternFill>
      </fill>
    </dxf>
    <dxf>
      <font>
        <b/>
        <i val="0"/>
        <color rgb="FF003200"/>
      </font>
      <fill>
        <patternFill>
          <bgColor rgb="FF00AF50"/>
        </patternFill>
      </fill>
    </dxf>
    <dxf>
      <font>
        <color theme="0" tint="-0.24994659260841701"/>
      </font>
      <fill>
        <patternFill>
          <bgColor theme="0"/>
        </patternFill>
      </fill>
    </dxf>
    <dxf>
      <font>
        <b val="0"/>
        <i/>
        <color rgb="FF000066"/>
      </font>
      <fill>
        <patternFill>
          <bgColor theme="9" tint="0.59996337778862885"/>
        </patternFill>
      </fill>
    </dxf>
    <dxf>
      <font>
        <color theme="0"/>
      </font>
    </dxf>
  </dxfs>
  <tableStyles count="0" defaultTableStyle="TableStyleMedium9" defaultPivotStyle="PivotStyleLight16"/>
  <colors>
    <mruColors>
      <color rgb="FFFF5ABE"/>
      <color rgb="FF872B93"/>
      <color rgb="FFFF9B00"/>
      <color rgb="FF00AF50"/>
      <color rgb="FFFA3232"/>
      <color rgb="FF00AFF0"/>
      <color rgb="FFA6A6A6"/>
      <color rgb="FFFADC0F"/>
      <color rgb="FF000032"/>
      <color rgb="FF320000"/>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nl-NL"/>
  <c:chart>
    <c:plotArea>
      <c:layout/>
      <c:doughnutChart>
        <c:varyColors val="1"/>
        <c:ser>
          <c:idx val="0"/>
          <c:order val="0"/>
          <c:spPr>
            <a:solidFill>
              <a:srgbClr val="FF0000"/>
            </a:solidFill>
          </c:spPr>
          <c:dPt>
            <c:idx val="0"/>
            <c:spPr>
              <a:solidFill>
                <a:srgbClr val="FA3232"/>
              </a:solidFill>
            </c:spPr>
          </c:dPt>
          <c:dPt>
            <c:idx val="1"/>
            <c:spPr>
              <a:solidFill>
                <a:srgbClr val="00AFF0"/>
              </a:solidFill>
            </c:spPr>
          </c:dPt>
          <c:dPt>
            <c:idx val="2"/>
            <c:spPr>
              <a:solidFill>
                <a:srgbClr val="00AF50"/>
              </a:solidFill>
            </c:spPr>
          </c:dPt>
          <c:dPt>
            <c:idx val="3"/>
            <c:spPr>
              <a:noFill/>
              <a:ln>
                <a:solidFill>
                  <a:schemeClr val="bg1">
                    <a:lumMod val="65000"/>
                  </a:schemeClr>
                </a:solidFill>
              </a:ln>
            </c:spPr>
          </c:dPt>
          <c:val>
            <c:numRef>
              <c:f>Vragenlijst!$Y$36:$Y$39</c:f>
              <c:numCache>
                <c:formatCode>0.00%</c:formatCode>
                <c:ptCount val="4"/>
                <c:pt idx="0">
                  <c:v>0</c:v>
                </c:pt>
                <c:pt idx="1">
                  <c:v>0</c:v>
                </c:pt>
                <c:pt idx="2">
                  <c:v>0</c:v>
                </c:pt>
                <c:pt idx="3">
                  <c:v>1</c:v>
                </c:pt>
              </c:numCache>
            </c:numRef>
          </c:val>
        </c:ser>
        <c:firstSliceAng val="0"/>
        <c:holeSize val="50"/>
      </c:doughnutChart>
    </c:plotArea>
    <c:plotVisOnly val="1"/>
  </c:chart>
  <c:spPr>
    <a:solidFill>
      <a:schemeClr val="bg1"/>
    </a:solidFill>
    <a:ln>
      <a:noFill/>
    </a:ln>
  </c:spPr>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xdr:col>
      <xdr:colOff>152400</xdr:colOff>
      <xdr:row>0</xdr:row>
      <xdr:rowOff>9525</xdr:rowOff>
    </xdr:from>
    <xdr:to>
      <xdr:col>5</xdr:col>
      <xdr:colOff>685800</xdr:colOff>
      <xdr:row>2</xdr:row>
      <xdr:rowOff>257175</xdr:rowOff>
    </xdr:to>
    <xdr:pic>
      <xdr:nvPicPr>
        <xdr:cNvPr id="3" name="Afbeelding 2" descr="239-CED-logo_RGB"/>
        <xdr:cNvPicPr/>
      </xdr:nvPicPr>
      <xdr:blipFill>
        <a:blip xmlns:r="http://schemas.openxmlformats.org/officeDocument/2006/relationships" r:embed="rId1" cstate="print"/>
        <a:srcRect/>
        <a:stretch>
          <a:fillRect/>
        </a:stretch>
      </xdr:blipFill>
      <xdr:spPr bwMode="auto">
        <a:xfrm>
          <a:off x="7124700" y="9525"/>
          <a:ext cx="1190625" cy="104775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4</xdr:col>
      <xdr:colOff>227700</xdr:colOff>
      <xdr:row>0</xdr:row>
      <xdr:rowOff>540000</xdr:rowOff>
    </xdr:to>
    <xdr:pic>
      <xdr:nvPicPr>
        <xdr:cNvPr id="4"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7200000" cy="540000"/>
        </a:xfrm>
        <a:prstGeom prst="rect">
          <a:avLst/>
        </a:prstGeom>
        <a:noFill/>
      </xdr:spPr>
    </xdr:pic>
    <xdr:clientData/>
  </xdr:twoCellAnchor>
  <xdr:twoCellAnchor editAs="oneCell">
    <xdr:from>
      <xdr:col>0</xdr:col>
      <xdr:colOff>0</xdr:colOff>
      <xdr:row>0</xdr:row>
      <xdr:rowOff>523874</xdr:rowOff>
    </xdr:from>
    <xdr:to>
      <xdr:col>2</xdr:col>
      <xdr:colOff>70350</xdr:colOff>
      <xdr:row>2</xdr:row>
      <xdr:rowOff>269017</xdr:rowOff>
    </xdr:to>
    <xdr:pic>
      <xdr:nvPicPr>
        <xdr:cNvPr id="5" name="Afbeelding 4" descr="Logo-Taakspel-2013-full-color"/>
        <xdr:cNvPicPr>
          <a:picLocks noChangeAspect="1"/>
        </xdr:cNvPicPr>
      </xdr:nvPicPr>
      <xdr:blipFill>
        <a:blip xmlns:r="http://schemas.openxmlformats.org/officeDocument/2006/relationships" r:embed="rId3" cstate="print"/>
        <a:srcRect l="21341" t="27660" r="15854" b="17021"/>
        <a:stretch>
          <a:fillRect/>
        </a:stretch>
      </xdr:blipFill>
      <xdr:spPr bwMode="auto">
        <a:xfrm>
          <a:off x="0" y="523874"/>
          <a:ext cx="1080000" cy="54524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608700</xdr:colOff>
      <xdr:row>0</xdr:row>
      <xdr:rowOff>540000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200000" cy="5400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638174</xdr:colOff>
      <xdr:row>3</xdr:row>
      <xdr:rowOff>133350</xdr:rowOff>
    </xdr:from>
    <xdr:to>
      <xdr:col>4</xdr:col>
      <xdr:colOff>2710274</xdr:colOff>
      <xdr:row>34</xdr:row>
      <xdr:rowOff>24225</xdr:rowOff>
    </xdr:to>
    <xdr:graphicFrame macro="">
      <xdr:nvGraphicFramePr>
        <xdr:cNvPr id="2" name="Grafie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561075</xdr:colOff>
      <xdr:row>1</xdr:row>
      <xdr:rowOff>25650</xdr:rowOff>
    </xdr:to>
    <xdr:pic>
      <xdr:nvPicPr>
        <xdr:cNvPr id="3"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7200000" cy="5400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5</xdr:col>
      <xdr:colOff>1342125</xdr:colOff>
      <xdr:row>1</xdr:row>
      <xdr:rowOff>25650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23825" y="0"/>
          <a:ext cx="7200000" cy="5400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5</xdr:col>
      <xdr:colOff>1342125</xdr:colOff>
      <xdr:row>1</xdr:row>
      <xdr:rowOff>25650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23825" y="0"/>
          <a:ext cx="7200000" cy="5400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5</xdr:col>
      <xdr:colOff>1342125</xdr:colOff>
      <xdr:row>1</xdr:row>
      <xdr:rowOff>25650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23825" y="0"/>
          <a:ext cx="7200000" cy="540000"/>
        </a:xfrm>
        <a:prstGeom prst="rect">
          <a:avLst/>
        </a:prstGeom>
        <a:noFill/>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872B93"/>
    <pageSetUpPr fitToPage="1"/>
  </sheetPr>
  <dimension ref="B1:E31"/>
  <sheetViews>
    <sheetView tabSelected="1" workbookViewId="0"/>
  </sheetViews>
  <sheetFormatPr defaultRowHeight="11.25"/>
  <cols>
    <col min="1" max="1" width="8.625" style="47" customWidth="1"/>
    <col min="2" max="3" width="4.625" style="47" customWidth="1"/>
    <col min="4" max="4" width="73.625" style="47" customWidth="1"/>
    <col min="5" max="5" width="8.625" style="47" customWidth="1"/>
    <col min="6" max="6" width="9.625" style="47" customWidth="1"/>
    <col min="7" max="16384" width="9" style="47"/>
  </cols>
  <sheetData>
    <row r="1" spans="2:5" ht="44.1" customHeight="1"/>
    <row r="2" spans="2:5" ht="20.100000000000001" customHeight="1"/>
    <row r="3" spans="2:5" ht="39.950000000000003" customHeight="1">
      <c r="D3" s="48" t="s">
        <v>60</v>
      </c>
    </row>
    <row r="4" spans="2:5" ht="15" customHeight="1"/>
    <row r="5" spans="2:5" ht="64.5" customHeight="1">
      <c r="B5" s="56" t="s">
        <v>107</v>
      </c>
      <c r="C5" s="55"/>
      <c r="D5" s="55"/>
      <c r="E5" s="55"/>
    </row>
    <row r="6" spans="2:5" ht="27" customHeight="1">
      <c r="B6" s="56" t="s">
        <v>108</v>
      </c>
      <c r="C6" s="55"/>
      <c r="D6" s="55"/>
      <c r="E6" s="55"/>
    </row>
    <row r="7" spans="2:5" ht="6.95" customHeight="1"/>
    <row r="8" spans="2:5" ht="75" customHeight="1">
      <c r="B8" s="56" t="s">
        <v>109</v>
      </c>
      <c r="C8" s="55"/>
      <c r="D8" s="55"/>
      <c r="E8" s="55"/>
    </row>
    <row r="9" spans="2:5" ht="15" customHeight="1"/>
    <row r="10" spans="2:5" ht="15" customHeight="1">
      <c r="B10" s="49" t="s">
        <v>61</v>
      </c>
    </row>
    <row r="11" spans="2:5" ht="27" customHeight="1">
      <c r="C11" s="55" t="s">
        <v>62</v>
      </c>
      <c r="D11" s="55"/>
      <c r="E11" s="55"/>
    </row>
    <row r="12" spans="2:5" ht="39.6" customHeight="1">
      <c r="C12" s="55" t="s">
        <v>63</v>
      </c>
      <c r="D12" s="55"/>
      <c r="E12" s="55"/>
    </row>
    <row r="13" spans="2:5" ht="27" customHeight="1">
      <c r="C13" s="55" t="s">
        <v>64</v>
      </c>
      <c r="D13" s="55"/>
      <c r="E13" s="55"/>
    </row>
    <row r="14" spans="2:5" ht="27" customHeight="1">
      <c r="C14" s="55" t="s">
        <v>65</v>
      </c>
      <c r="D14" s="55"/>
      <c r="E14" s="55"/>
    </row>
    <row r="15" spans="2:5" ht="6.95" customHeight="1"/>
    <row r="16" spans="2:5" ht="64.5" customHeight="1">
      <c r="C16" s="56" t="s">
        <v>76</v>
      </c>
      <c r="D16" s="55"/>
      <c r="E16" s="55"/>
    </row>
    <row r="17" spans="2:5" ht="15" customHeight="1"/>
    <row r="18" spans="2:5" ht="15" customHeight="1">
      <c r="B18" s="49" t="s">
        <v>66</v>
      </c>
    </row>
    <row r="19" spans="2:5" ht="15" customHeight="1">
      <c r="C19" s="55" t="s">
        <v>67</v>
      </c>
      <c r="D19" s="55"/>
      <c r="E19" s="55"/>
    </row>
    <row r="20" spans="2:5" ht="6.95" customHeight="1"/>
    <row r="21" spans="2:5" ht="15" customHeight="1">
      <c r="C21" s="50" t="s">
        <v>68</v>
      </c>
    </row>
    <row r="22" spans="2:5" ht="15" customHeight="1">
      <c r="D22" s="55" t="s">
        <v>69</v>
      </c>
      <c r="E22" s="55"/>
    </row>
    <row r="23" spans="2:5" ht="6.95" customHeight="1"/>
    <row r="24" spans="2:5" ht="15" customHeight="1">
      <c r="C24" s="51" t="s">
        <v>37</v>
      </c>
    </row>
    <row r="25" spans="2:5" ht="27" customHeight="1">
      <c r="D25" s="55" t="s">
        <v>70</v>
      </c>
      <c r="E25" s="55"/>
    </row>
    <row r="26" spans="2:5" ht="6.95" customHeight="1"/>
    <row r="27" spans="2:5" ht="15" customHeight="1">
      <c r="C27" s="52" t="s">
        <v>21</v>
      </c>
    </row>
    <row r="28" spans="2:5" ht="27" customHeight="1">
      <c r="D28" s="55" t="s">
        <v>71</v>
      </c>
      <c r="E28" s="55"/>
    </row>
    <row r="29" spans="2:5" ht="6.95" customHeight="1"/>
    <row r="30" spans="2:5" ht="15" customHeight="1">
      <c r="C30" s="53" t="s">
        <v>22</v>
      </c>
    </row>
    <row r="31" spans="2:5" ht="39.6" customHeight="1">
      <c r="D31" s="55" t="s">
        <v>73</v>
      </c>
      <c r="E31" s="55"/>
    </row>
  </sheetData>
  <sheetProtection password="8B56" sheet="1" objects="1" scenarios="1" selectLockedCells="1"/>
  <mergeCells count="13">
    <mergeCell ref="D31:E31"/>
    <mergeCell ref="C14:E14"/>
    <mergeCell ref="C16:E16"/>
    <mergeCell ref="C19:E19"/>
    <mergeCell ref="D22:E22"/>
    <mergeCell ref="D25:E25"/>
    <mergeCell ref="D28:E28"/>
    <mergeCell ref="C13:E13"/>
    <mergeCell ref="B5:E5"/>
    <mergeCell ref="B6:E6"/>
    <mergeCell ref="B8:E8"/>
    <mergeCell ref="C11:E11"/>
    <mergeCell ref="C12:E12"/>
  </mergeCells>
  <printOptions horizontalCentered="1"/>
  <pageMargins left="0.39370078740157483" right="0.39370078740157483" top="0.78740157480314965" bottom="0.39370078740157483" header="0.31496062992125984" footer="0.31496062992125984"/>
  <pageSetup paperSize="9" scale="85" orientation="portrait" verticalDpi="0" r:id="rId1"/>
  <headerFooter>
    <oddFooter>&amp;C&amp;"Verdana,Cursief"&amp;7© CED-Groep</oddFooter>
  </headerFooter>
  <drawing r:id="rId2"/>
</worksheet>
</file>

<file path=xl/worksheets/sheet2.xml><?xml version="1.0" encoding="utf-8"?>
<worksheet xmlns="http://schemas.openxmlformats.org/spreadsheetml/2006/main" xmlns:r="http://schemas.openxmlformats.org/officeDocument/2006/relationships">
  <sheetPr>
    <tabColor rgb="FFFF5ABE"/>
  </sheetPr>
  <dimension ref="A1:Y39"/>
  <sheetViews>
    <sheetView topLeftCell="B1" workbookViewId="0">
      <pane ySplit="4" topLeftCell="A5" activePane="bottomLeft" state="frozen"/>
      <selection activeCell="B1" sqref="B1"/>
      <selection pane="bottomLeft" activeCell="G10" sqref="G10"/>
    </sheetView>
  </sheetViews>
  <sheetFormatPr defaultRowHeight="11.25"/>
  <cols>
    <col min="1" max="1" width="9" style="1" hidden="1" customWidth="1"/>
    <col min="2" max="2" width="24.625" style="23" customWidth="1"/>
    <col min="3" max="3" width="3.625" style="2" customWidth="1"/>
    <col min="4" max="4" width="48.625" style="3" customWidth="1"/>
    <col min="5" max="6" width="30.625" style="3" hidden="1" customWidth="1"/>
    <col min="7" max="9" width="9.625" style="15" customWidth="1"/>
    <col min="10" max="10" width="44.625" style="16" customWidth="1"/>
    <col min="11" max="11" width="9" style="5"/>
    <col min="12" max="19" width="4.75" style="5" hidden="1" customWidth="1"/>
    <col min="20" max="20" width="2.875" style="5" hidden="1" customWidth="1"/>
    <col min="21" max="24" width="8.625" style="5" hidden="1" customWidth="1"/>
    <col min="25" max="25" width="9" style="5" customWidth="1"/>
    <col min="26" max="16384" width="9" style="5"/>
  </cols>
  <sheetData>
    <row r="1" spans="1:24" ht="45" customHeight="1"/>
    <row r="2" spans="1:24" ht="30" customHeight="1">
      <c r="B2" s="31"/>
      <c r="C2" s="31"/>
      <c r="D2" s="32" t="s">
        <v>36</v>
      </c>
    </row>
    <row r="3" spans="1:24" ht="23.1" customHeight="1">
      <c r="G3" s="57" t="s">
        <v>54</v>
      </c>
      <c r="H3" s="57"/>
      <c r="I3" s="57"/>
    </row>
    <row r="4" spans="1:24" ht="15" customHeight="1">
      <c r="B4" s="33"/>
      <c r="C4" s="5"/>
      <c r="D4" s="8"/>
      <c r="E4" s="8"/>
      <c r="F4" s="8"/>
      <c r="G4" s="4" t="s">
        <v>0</v>
      </c>
      <c r="H4" s="4" t="s">
        <v>1</v>
      </c>
      <c r="I4" s="4" t="s">
        <v>2</v>
      </c>
      <c r="J4" s="34" t="s">
        <v>53</v>
      </c>
      <c r="T4" s="5">
        <v>2</v>
      </c>
    </row>
    <row r="5" spans="1:24" ht="36" customHeight="1">
      <c r="A5" s="1">
        <f t="shared" ref="A5:A31" si="0">IF(L5=1,3+P5/1000,IF(M5=1,5+Q5/1000,IF(N5=1,7+R5/1000,IF(O5=1,9+S5/1000,0))))</f>
        <v>9.0009999999999994</v>
      </c>
      <c r="B5" s="24" t="s">
        <v>3</v>
      </c>
      <c r="C5" s="2">
        <v>1</v>
      </c>
      <c r="D5" s="3" t="s">
        <v>77</v>
      </c>
      <c r="E5" s="3" t="s">
        <v>78</v>
      </c>
      <c r="F5" s="3" t="s">
        <v>79</v>
      </c>
      <c r="G5" s="6"/>
      <c r="H5" s="6"/>
      <c r="I5" s="6"/>
      <c r="J5" s="7"/>
      <c r="L5" s="5">
        <f t="shared" ref="L5:L31" si="1">IF(G5="X",IF(OR(H5="X",I5="X"),0,1),0)</f>
        <v>0</v>
      </c>
      <c r="M5" s="5">
        <f t="shared" ref="M5:M31" si="2">IF(H5="X",IF(OR(G5="X",I5="X"),0,1),0)</f>
        <v>0</v>
      </c>
      <c r="N5" s="5">
        <f t="shared" ref="N5:N31" si="3">IF(I5="X",IF(OR(H5="X",G5="X"),0,1),0)</f>
        <v>0</v>
      </c>
      <c r="O5" s="5">
        <f>IF(AND(ISBLANK(G5),ISBLANK(H5),ISBLANK(I5)),1,0)</f>
        <v>1</v>
      </c>
      <c r="P5" s="5">
        <f>IF(L5=1,SUM(L$5:L5),0)</f>
        <v>0</v>
      </c>
      <c r="Q5" s="5">
        <f>IF(M5=1,SUM(M$5:M5),0)</f>
        <v>0</v>
      </c>
      <c r="R5" s="5">
        <f>IF(N5=1,SUM(N$5:N5),0)</f>
        <v>0</v>
      </c>
      <c r="S5" s="5">
        <f>IF(O5=1,SUM(O$5:O5),0)</f>
        <v>1</v>
      </c>
      <c r="T5" s="5">
        <f>IF(SUM(L5:N5)=1,2,IF(T4=2,1,0))</f>
        <v>1</v>
      </c>
      <c r="U5" s="5">
        <f>L5</f>
        <v>0</v>
      </c>
      <c r="V5" s="5">
        <f t="shared" ref="V5:X5" si="4">M5</f>
        <v>0</v>
      </c>
      <c r="W5" s="5">
        <f t="shared" si="4"/>
        <v>0</v>
      </c>
      <c r="X5" s="5">
        <f t="shared" si="4"/>
        <v>1</v>
      </c>
    </row>
    <row r="6" spans="1:24" ht="36" customHeight="1">
      <c r="A6" s="1">
        <f t="shared" si="0"/>
        <v>9.0020000000000007</v>
      </c>
      <c r="B6" s="24" t="s">
        <v>3</v>
      </c>
      <c r="C6" s="2">
        <v>1</v>
      </c>
      <c r="D6" s="3">
        <f>IF(M6=0,0,"Hoeveel leerkrachten zijn gestopt met Taakspel?")</f>
        <v>0</v>
      </c>
      <c r="E6" s="8"/>
      <c r="F6" s="54" t="s">
        <v>80</v>
      </c>
      <c r="G6" s="9"/>
      <c r="H6" s="10">
        <f>IF(H$5="x","X",0)</f>
        <v>0</v>
      </c>
      <c r="I6" s="9"/>
      <c r="J6" s="11"/>
      <c r="L6" s="5">
        <f t="shared" si="1"/>
        <v>0</v>
      </c>
      <c r="M6" s="5">
        <f t="shared" si="2"/>
        <v>0</v>
      </c>
      <c r="N6" s="5">
        <f t="shared" si="3"/>
        <v>0</v>
      </c>
      <c r="O6" s="5">
        <f>IF(H6=0,1,0)</f>
        <v>1</v>
      </c>
      <c r="P6" s="5">
        <f>IF(L6=1,SUM(L$5:L6),0)</f>
        <v>0</v>
      </c>
      <c r="Q6" s="5">
        <f>IF(M6=1,SUM(M$5:M6),0)</f>
        <v>0</v>
      </c>
      <c r="R6" s="5">
        <f>IF(N6=1,SUM(N$5:N6),0)</f>
        <v>0</v>
      </c>
      <c r="S6" s="5">
        <f>IF(O6=1,SUM(O$5:O6),0)</f>
        <v>2</v>
      </c>
      <c r="T6" s="5">
        <f>IF(SUM(L6:N6)=1,IF(ISBLANK(J6),1,2),0)</f>
        <v>0</v>
      </c>
    </row>
    <row r="7" spans="1:24" ht="36" customHeight="1">
      <c r="A7" s="1">
        <f t="shared" si="0"/>
        <v>9.0030000000000001</v>
      </c>
      <c r="B7" s="24" t="s">
        <v>3</v>
      </c>
      <c r="C7" s="2">
        <v>1</v>
      </c>
      <c r="D7" s="3">
        <f>IF(M7=0,0,"En wat is daarvan de reden?")</f>
        <v>0</v>
      </c>
      <c r="F7" s="3" t="s">
        <v>18</v>
      </c>
      <c r="G7" s="9"/>
      <c r="H7" s="10">
        <f>IF(H$5="x","X",0)</f>
        <v>0</v>
      </c>
      <c r="I7" s="9"/>
      <c r="J7" s="11"/>
      <c r="L7" s="5">
        <f t="shared" si="1"/>
        <v>0</v>
      </c>
      <c r="M7" s="5">
        <f t="shared" si="2"/>
        <v>0</v>
      </c>
      <c r="N7" s="5">
        <f t="shared" si="3"/>
        <v>0</v>
      </c>
      <c r="O7" s="5">
        <f>IF(H7=0,1,0)</f>
        <v>1</v>
      </c>
      <c r="P7" s="5">
        <f>IF(L7=1,SUM(L$5:L7),0)</f>
        <v>0</v>
      </c>
      <c r="Q7" s="5">
        <f>IF(M7=1,SUM(M$5:M7),0)</f>
        <v>0</v>
      </c>
      <c r="R7" s="5">
        <f>IF(N7=1,SUM(N$5:N7),0)</f>
        <v>0</v>
      </c>
      <c r="S7" s="5">
        <f>IF(O7=1,SUM(O$5:O7),0)</f>
        <v>3</v>
      </c>
      <c r="T7" s="5">
        <f>IF(SUM(L7:N7)=1,IF(T6=2,IF(ISBLANK(J7),1,2),0),0)</f>
        <v>0</v>
      </c>
    </row>
    <row r="8" spans="1:24" ht="36" customHeight="1">
      <c r="A8" s="1">
        <f t="shared" si="0"/>
        <v>9.0039999999999996</v>
      </c>
      <c r="B8" s="24" t="s">
        <v>3</v>
      </c>
      <c r="C8" s="2">
        <v>2</v>
      </c>
      <c r="D8" s="3" t="s">
        <v>81</v>
      </c>
      <c r="E8" s="3" t="s">
        <v>82</v>
      </c>
      <c r="F8" s="3" t="s">
        <v>83</v>
      </c>
      <c r="G8" s="12"/>
      <c r="H8" s="12"/>
      <c r="I8" s="12"/>
      <c r="J8" s="11"/>
      <c r="L8" s="5">
        <f t="shared" si="1"/>
        <v>0</v>
      </c>
      <c r="M8" s="5">
        <f t="shared" si="2"/>
        <v>0</v>
      </c>
      <c r="N8" s="5">
        <f t="shared" si="3"/>
        <v>0</v>
      </c>
      <c r="O8" s="5">
        <f t="shared" ref="O8:O20" si="5">IF(AND(ISBLANK(G8),ISBLANK(H8),ISBLANK(I8)),1,0)</f>
        <v>1</v>
      </c>
      <c r="P8" s="5">
        <f>IF(L8=1,SUM(L$5:L8),0)</f>
        <v>0</v>
      </c>
      <c r="Q8" s="5">
        <f>IF(M8=1,SUM(M$5:M8),0)</f>
        <v>0</v>
      </c>
      <c r="R8" s="5">
        <f>IF(N8=1,SUM(N$5:N8),0)</f>
        <v>0</v>
      </c>
      <c r="S8" s="5">
        <f>IF(O8=1,SUM(O$5:O8),0)</f>
        <v>4</v>
      </c>
      <c r="T8" s="5">
        <f>IF(SUM(L8:N8)=1,2,IF(M5=1,IF(T7=2,1,0),IF(T5=2,1,0)))</f>
        <v>0</v>
      </c>
      <c r="U8" s="5">
        <f t="shared" ref="U8:W8" si="6">IF($V$5=1,0,L8)</f>
        <v>0</v>
      </c>
      <c r="V8" s="5">
        <f t="shared" si="6"/>
        <v>0</v>
      </c>
      <c r="W8" s="5">
        <f t="shared" si="6"/>
        <v>0</v>
      </c>
      <c r="X8" s="5">
        <f>IF($V$5=1,0,O8)</f>
        <v>1</v>
      </c>
    </row>
    <row r="9" spans="1:24" ht="36" customHeight="1">
      <c r="A9" s="1">
        <f t="shared" si="0"/>
        <v>9.0050000000000008</v>
      </c>
      <c r="B9" s="24" t="s">
        <v>3</v>
      </c>
      <c r="C9" s="2">
        <v>3</v>
      </c>
      <c r="D9" s="3" t="s">
        <v>106</v>
      </c>
      <c r="E9" s="3" t="s">
        <v>84</v>
      </c>
      <c r="F9" s="3" t="s">
        <v>85</v>
      </c>
      <c r="G9" s="12"/>
      <c r="H9" s="12"/>
      <c r="I9" s="12"/>
      <c r="J9" s="11"/>
      <c r="L9" s="5">
        <f t="shared" si="1"/>
        <v>0</v>
      </c>
      <c r="M9" s="5">
        <f t="shared" si="2"/>
        <v>0</v>
      </c>
      <c r="N9" s="5">
        <f t="shared" si="3"/>
        <v>0</v>
      </c>
      <c r="O9" s="5">
        <f t="shared" si="5"/>
        <v>1</v>
      </c>
      <c r="P9" s="5">
        <f>IF(L9=1,SUM(L$5:L9),0)</f>
        <v>0</v>
      </c>
      <c r="Q9" s="5">
        <f>IF(M9=1,SUM(M$5:M9),0)</f>
        <v>0</v>
      </c>
      <c r="R9" s="5">
        <f>IF(N9=1,SUM(N$5:N9),0)</f>
        <v>0</v>
      </c>
      <c r="S9" s="5">
        <f>IF(O9=1,SUM(O$5:O9),0)</f>
        <v>5</v>
      </c>
      <c r="T9" s="5">
        <f>IF(SUM(L9:N9)=1,2,IF(T8=2,1,0))</f>
        <v>0</v>
      </c>
      <c r="U9" s="5">
        <f t="shared" ref="U9:U10" si="7">IF($V$5=1,0,L9)</f>
        <v>0</v>
      </c>
      <c r="V9" s="5">
        <f t="shared" ref="V9:V10" si="8">IF($V$5=1,0,M9)</f>
        <v>0</v>
      </c>
      <c r="W9" s="5">
        <f t="shared" ref="W9:W10" si="9">IF($V$5=1,0,N9)</f>
        <v>0</v>
      </c>
      <c r="X9" s="5">
        <f t="shared" ref="X9:X10" si="10">IF($V$5=1,0,O9)</f>
        <v>1</v>
      </c>
    </row>
    <row r="10" spans="1:24" ht="36" customHeight="1">
      <c r="A10" s="1">
        <f t="shared" si="0"/>
        <v>9.0060000000000002</v>
      </c>
      <c r="B10" s="24" t="s">
        <v>3</v>
      </c>
      <c r="C10" s="2">
        <v>4</v>
      </c>
      <c r="D10" s="3" t="s">
        <v>4</v>
      </c>
      <c r="E10" s="3" t="s">
        <v>38</v>
      </c>
      <c r="F10" s="3" t="s">
        <v>19</v>
      </c>
      <c r="G10" s="12"/>
      <c r="H10" s="12"/>
      <c r="I10" s="12"/>
      <c r="J10" s="11"/>
      <c r="L10" s="5">
        <f t="shared" si="1"/>
        <v>0</v>
      </c>
      <c r="M10" s="5">
        <f t="shared" si="2"/>
        <v>0</v>
      </c>
      <c r="N10" s="5">
        <f t="shared" si="3"/>
        <v>0</v>
      </c>
      <c r="O10" s="5">
        <f t="shared" si="5"/>
        <v>1</v>
      </c>
      <c r="P10" s="5">
        <f>IF(L10=1,SUM(L$5:L10),0)</f>
        <v>0</v>
      </c>
      <c r="Q10" s="5">
        <f>IF(M10=1,SUM(M$5:M10),0)</f>
        <v>0</v>
      </c>
      <c r="R10" s="5">
        <f>IF(N10=1,SUM(N$5:N10),0)</f>
        <v>0</v>
      </c>
      <c r="S10" s="5">
        <f>IF(O10=1,SUM(O$5:O10),0)</f>
        <v>6</v>
      </c>
      <c r="T10" s="5">
        <f t="shared" ref="T10:T31" si="11">IF(SUM(L10:N10)=1,2,IF(T9=2,1,0))</f>
        <v>0</v>
      </c>
      <c r="U10" s="5">
        <f t="shared" si="7"/>
        <v>0</v>
      </c>
      <c r="V10" s="5">
        <f t="shared" si="8"/>
        <v>0</v>
      </c>
      <c r="W10" s="5">
        <f t="shared" si="9"/>
        <v>0</v>
      </c>
      <c r="X10" s="5">
        <f t="shared" si="10"/>
        <v>1</v>
      </c>
    </row>
    <row r="11" spans="1:24" ht="36" customHeight="1">
      <c r="A11" s="1">
        <f t="shared" si="0"/>
        <v>9.0069999999999997</v>
      </c>
      <c r="B11" s="24" t="s">
        <v>5</v>
      </c>
      <c r="C11" s="2">
        <v>5</v>
      </c>
      <c r="D11" s="3" t="s">
        <v>86</v>
      </c>
      <c r="E11" s="3" t="s">
        <v>87</v>
      </c>
      <c r="F11" s="3" t="s">
        <v>88</v>
      </c>
      <c r="G11" s="12"/>
      <c r="H11" s="12"/>
      <c r="I11" s="12"/>
      <c r="J11" s="11"/>
      <c r="L11" s="5">
        <f t="shared" si="1"/>
        <v>0</v>
      </c>
      <c r="M11" s="5">
        <f t="shared" si="2"/>
        <v>0</v>
      </c>
      <c r="N11" s="5">
        <f t="shared" si="3"/>
        <v>0</v>
      </c>
      <c r="O11" s="5">
        <f t="shared" si="5"/>
        <v>1</v>
      </c>
      <c r="P11" s="5">
        <f>IF(L11=1,SUM(L$5:L11),0)</f>
        <v>0</v>
      </c>
      <c r="Q11" s="5">
        <f>IF(M11=1,SUM(M$5:M11),0)</f>
        <v>0</v>
      </c>
      <c r="R11" s="5">
        <f>IF(N11=1,SUM(N$5:N11),0)</f>
        <v>0</v>
      </c>
      <c r="S11" s="5">
        <f>IF(O11=1,SUM(O$5:O11),0)</f>
        <v>7</v>
      </c>
      <c r="T11" s="5">
        <f t="shared" si="11"/>
        <v>0</v>
      </c>
      <c r="U11" s="5">
        <f t="shared" ref="U11:U31" si="12">L11</f>
        <v>0</v>
      </c>
      <c r="V11" s="5">
        <f t="shared" ref="V11:V31" si="13">M11</f>
        <v>0</v>
      </c>
      <c r="W11" s="5">
        <f t="shared" ref="W11:W31" si="14">N11</f>
        <v>0</v>
      </c>
      <c r="X11" s="5">
        <f t="shared" ref="X11:X31" si="15">O11</f>
        <v>1</v>
      </c>
    </row>
    <row r="12" spans="1:24" ht="36" customHeight="1">
      <c r="A12" s="1">
        <f t="shared" si="0"/>
        <v>9.0079999999999991</v>
      </c>
      <c r="B12" s="24" t="s">
        <v>5</v>
      </c>
      <c r="C12" s="2">
        <v>6</v>
      </c>
      <c r="D12" s="3" t="s">
        <v>104</v>
      </c>
      <c r="E12" s="3" t="s">
        <v>89</v>
      </c>
      <c r="F12" s="3" t="s">
        <v>90</v>
      </c>
      <c r="G12" s="12"/>
      <c r="H12" s="12"/>
      <c r="I12" s="12"/>
      <c r="J12" s="11"/>
      <c r="L12" s="5">
        <f t="shared" si="1"/>
        <v>0</v>
      </c>
      <c r="M12" s="5">
        <f t="shared" si="2"/>
        <v>0</v>
      </c>
      <c r="N12" s="5">
        <f t="shared" si="3"/>
        <v>0</v>
      </c>
      <c r="O12" s="5">
        <f t="shared" si="5"/>
        <v>1</v>
      </c>
      <c r="P12" s="5">
        <f>IF(L12=1,SUM(L$5:L12),0)</f>
        <v>0</v>
      </c>
      <c r="Q12" s="5">
        <f>IF(M12=1,SUM(M$5:M12),0)</f>
        <v>0</v>
      </c>
      <c r="R12" s="5">
        <f>IF(N12=1,SUM(N$5:N12),0)</f>
        <v>0</v>
      </c>
      <c r="S12" s="5">
        <f>IF(O12=1,SUM(O$5:O12),0)</f>
        <v>8</v>
      </c>
      <c r="T12" s="5">
        <f t="shared" si="11"/>
        <v>0</v>
      </c>
      <c r="U12" s="5">
        <f t="shared" si="12"/>
        <v>0</v>
      </c>
      <c r="V12" s="5">
        <f t="shared" si="13"/>
        <v>0</v>
      </c>
      <c r="W12" s="5">
        <f t="shared" si="14"/>
        <v>0</v>
      </c>
      <c r="X12" s="5">
        <f t="shared" si="15"/>
        <v>1</v>
      </c>
    </row>
    <row r="13" spans="1:24" ht="36" customHeight="1">
      <c r="A13" s="1">
        <f t="shared" si="0"/>
        <v>9.0090000000000003</v>
      </c>
      <c r="B13" s="24" t="s">
        <v>5</v>
      </c>
      <c r="C13" s="2">
        <v>7</v>
      </c>
      <c r="D13" s="3" t="s">
        <v>91</v>
      </c>
      <c r="E13" s="3" t="s">
        <v>92</v>
      </c>
      <c r="F13" s="3" t="s">
        <v>93</v>
      </c>
      <c r="G13" s="12"/>
      <c r="H13" s="12"/>
      <c r="I13" s="12"/>
      <c r="J13" s="11"/>
      <c r="L13" s="5">
        <f t="shared" si="1"/>
        <v>0</v>
      </c>
      <c r="M13" s="5">
        <f t="shared" si="2"/>
        <v>0</v>
      </c>
      <c r="N13" s="5">
        <f t="shared" si="3"/>
        <v>0</v>
      </c>
      <c r="O13" s="5">
        <f t="shared" si="5"/>
        <v>1</v>
      </c>
      <c r="P13" s="5">
        <f>IF(L13=1,SUM(L$5:L13),0)</f>
        <v>0</v>
      </c>
      <c r="Q13" s="5">
        <f>IF(M13=1,SUM(M$5:M13),0)</f>
        <v>0</v>
      </c>
      <c r="R13" s="5">
        <f>IF(N13=1,SUM(N$5:N13),0)</f>
        <v>0</v>
      </c>
      <c r="S13" s="5">
        <f>IF(O13=1,SUM(O$5:O13),0)</f>
        <v>9</v>
      </c>
      <c r="T13" s="5">
        <f t="shared" si="11"/>
        <v>0</v>
      </c>
      <c r="U13" s="5">
        <f t="shared" si="12"/>
        <v>0</v>
      </c>
      <c r="V13" s="5">
        <f t="shared" si="13"/>
        <v>0</v>
      </c>
      <c r="W13" s="5">
        <f t="shared" si="14"/>
        <v>0</v>
      </c>
      <c r="X13" s="5">
        <f t="shared" si="15"/>
        <v>1</v>
      </c>
    </row>
    <row r="14" spans="1:24" ht="36" customHeight="1">
      <c r="A14" s="1">
        <f t="shared" si="0"/>
        <v>9.01</v>
      </c>
      <c r="B14" s="24" t="s">
        <v>94</v>
      </c>
      <c r="C14" s="2">
        <v>8</v>
      </c>
      <c r="D14" s="3" t="s">
        <v>95</v>
      </c>
      <c r="E14" s="3" t="s">
        <v>96</v>
      </c>
      <c r="F14" s="3" t="s">
        <v>97</v>
      </c>
      <c r="G14" s="12"/>
      <c r="H14" s="12"/>
      <c r="I14" s="12"/>
      <c r="J14" s="11"/>
      <c r="L14" s="5">
        <f t="shared" si="1"/>
        <v>0</v>
      </c>
      <c r="M14" s="5">
        <f t="shared" si="2"/>
        <v>0</v>
      </c>
      <c r="N14" s="5">
        <f t="shared" si="3"/>
        <v>0</v>
      </c>
      <c r="O14" s="5">
        <f t="shared" si="5"/>
        <v>1</v>
      </c>
      <c r="P14" s="5">
        <f>IF(L14=1,SUM(L$5:L14),0)</f>
        <v>0</v>
      </c>
      <c r="Q14" s="5">
        <f>IF(M14=1,SUM(M$5:M14),0)</f>
        <v>0</v>
      </c>
      <c r="R14" s="5">
        <f>IF(N14=1,SUM(N$5:N14),0)</f>
        <v>0</v>
      </c>
      <c r="S14" s="5">
        <f>IF(O14=1,SUM(O$5:O14),0)</f>
        <v>10</v>
      </c>
      <c r="T14" s="5">
        <f t="shared" si="11"/>
        <v>0</v>
      </c>
      <c r="U14" s="5">
        <f t="shared" si="12"/>
        <v>0</v>
      </c>
      <c r="V14" s="5">
        <f t="shared" si="13"/>
        <v>0</v>
      </c>
      <c r="W14" s="5">
        <f t="shared" si="14"/>
        <v>0</v>
      </c>
      <c r="X14" s="5">
        <f t="shared" si="15"/>
        <v>1</v>
      </c>
    </row>
    <row r="15" spans="1:24" ht="36" customHeight="1">
      <c r="A15" s="1">
        <f>IF(L15=1,9+P15/1000,IF(M15=1,9+Q15/1000,IF(N15=1,7+R15/1000,IF(O15=1,9+S15/1000,0))))</f>
        <v>9.0109999999999992</v>
      </c>
      <c r="B15" s="24" t="s">
        <v>94</v>
      </c>
      <c r="C15" s="2">
        <v>9</v>
      </c>
      <c r="D15" s="3" t="s">
        <v>105</v>
      </c>
      <c r="G15" s="12"/>
      <c r="H15" s="12"/>
      <c r="I15" s="12"/>
      <c r="J15" s="11"/>
      <c r="L15" s="5">
        <f>IF(G15="X",IF(OR(H15="X",I15="X"),0,"-"),0)</f>
        <v>0</v>
      </c>
      <c r="M15" s="5">
        <f>IF(H15="X",IF(OR(G15="X",I15="X"),0,"-"),0)</f>
        <v>0</v>
      </c>
      <c r="N15" s="5">
        <f t="shared" ref="N15" si="16">IF(I15="X",IF(OR(H15="X",G15="X"),0,1),0)</f>
        <v>0</v>
      </c>
      <c r="O15" s="5">
        <f>IF(OR(AND(ISBLANK(G15),ISBLANK(H15),ISBLANK(I15)),L15="-",M15="-"),1,0)</f>
        <v>1</v>
      </c>
      <c r="P15" s="5">
        <f>IF(L15=1,SUM(L$5:L15),0)</f>
        <v>0</v>
      </c>
      <c r="Q15" s="5">
        <f>IF(M15=1,SUM(M$5:M15),0)</f>
        <v>0</v>
      </c>
      <c r="R15" s="5">
        <f>IF(N15=1,SUM(N$5:N15),0)</f>
        <v>0</v>
      </c>
      <c r="S15" s="5">
        <f>IF(O15=1,SUM(O$5:O15),0)</f>
        <v>11</v>
      </c>
      <c r="T15" s="5">
        <f>IF(OR(L15="-",M15="-",N15=1),2,IF(T14=2,1,0))</f>
        <v>0</v>
      </c>
      <c r="W15" s="5">
        <f t="shared" ref="W15" si="17">N15</f>
        <v>0</v>
      </c>
      <c r="X15" s="5">
        <f>IF(AND(ISBLANK(G15),ISBLANK(H15),ISBLANK(I15)),1,0)</f>
        <v>1</v>
      </c>
    </row>
    <row r="16" spans="1:24" ht="36" customHeight="1">
      <c r="A16" s="1">
        <f t="shared" si="0"/>
        <v>9.0120000000000005</v>
      </c>
      <c r="B16" s="24" t="s">
        <v>94</v>
      </c>
      <c r="C16" s="2">
        <v>9</v>
      </c>
      <c r="D16" s="3" t="s">
        <v>98</v>
      </c>
      <c r="E16" s="3" t="s">
        <v>99</v>
      </c>
      <c r="F16" s="3" t="s">
        <v>100</v>
      </c>
      <c r="G16" s="12"/>
      <c r="H16" s="12"/>
      <c r="I16" s="12"/>
      <c r="J16" s="11"/>
      <c r="L16" s="5">
        <f t="shared" ref="L16" si="18">IF(G16="X",IF(OR(H16="X",I16="X"),0,1),0)</f>
        <v>0</v>
      </c>
      <c r="M16" s="5">
        <f t="shared" ref="M16" si="19">IF(H16="X",IF(OR(G16="X",I16="X"),0,1),0)</f>
        <v>0</v>
      </c>
      <c r="N16" s="5">
        <f t="shared" ref="N16" si="20">IF(I16="X",IF(OR(H16="X",G16="X"),0,1),0)</f>
        <v>0</v>
      </c>
      <c r="O16" s="5">
        <f t="shared" ref="O16" si="21">IF(AND(ISBLANK(G16),ISBLANK(H16),ISBLANK(I16)),1,0)</f>
        <v>1</v>
      </c>
      <c r="P16" s="5">
        <f>IF(L16=1,SUM(L$5:L16),0)</f>
        <v>0</v>
      </c>
      <c r="Q16" s="5">
        <f>IF(M16=1,SUM(M$5:M16),0)</f>
        <v>0</v>
      </c>
      <c r="R16" s="5">
        <f>IF(N16=1,SUM(N$5:N16),0)</f>
        <v>0</v>
      </c>
      <c r="S16" s="5">
        <f>IF(O16=1,SUM(O$5:O16),0)</f>
        <v>12</v>
      </c>
      <c r="T16" s="5">
        <f>IF(SUM(L16:N16)=1,2,IF(L15="-",1,0))</f>
        <v>0</v>
      </c>
      <c r="U16" s="5">
        <f>IF($L$15=0,0,L16)</f>
        <v>0</v>
      </c>
      <c r="V16" s="5">
        <f>IF($L$15=0,0,M16)</f>
        <v>0</v>
      </c>
      <c r="W16" s="5">
        <f>IF($L$15=0,0,N16)</f>
        <v>0</v>
      </c>
      <c r="X16" s="5">
        <f>IF($L$15=0,0,O16)</f>
        <v>0</v>
      </c>
    </row>
    <row r="17" spans="1:24" ht="36" customHeight="1">
      <c r="A17" s="1">
        <f t="shared" si="0"/>
        <v>9.0129999999999999</v>
      </c>
      <c r="B17" s="24" t="s">
        <v>94</v>
      </c>
      <c r="C17" s="2">
        <v>10</v>
      </c>
      <c r="D17" s="3" t="s">
        <v>101</v>
      </c>
      <c r="E17" s="3" t="s">
        <v>102</v>
      </c>
      <c r="F17" s="3" t="s">
        <v>103</v>
      </c>
      <c r="G17" s="12"/>
      <c r="H17" s="12"/>
      <c r="I17" s="12"/>
      <c r="J17" s="11"/>
      <c r="L17" s="5">
        <f t="shared" si="1"/>
        <v>0</v>
      </c>
      <c r="M17" s="5">
        <f t="shared" si="2"/>
        <v>0</v>
      </c>
      <c r="N17" s="5">
        <f t="shared" si="3"/>
        <v>0</v>
      </c>
      <c r="O17" s="5">
        <f t="shared" si="5"/>
        <v>1</v>
      </c>
      <c r="P17" s="5">
        <f>IF(L17=1,SUM(L$5:L17),0)</f>
        <v>0</v>
      </c>
      <c r="Q17" s="5">
        <f>IF(M17=1,SUM(M$5:M17),0)</f>
        <v>0</v>
      </c>
      <c r="R17" s="5">
        <f>IF(N17=1,SUM(N$5:N17),0)</f>
        <v>0</v>
      </c>
      <c r="S17" s="5">
        <f>IF(O17=1,SUM(O$5:O17),0)</f>
        <v>13</v>
      </c>
      <c r="T17" s="5">
        <f>IF(SUM(L17:N17)=1,2,IF(L16=1,IF(T16=2,1,0),IF(L14=1,IF(T15=2,1,0),0)))</f>
        <v>0</v>
      </c>
      <c r="U17" s="5">
        <f>IF($V$14=1,0,L17)</f>
        <v>0</v>
      </c>
      <c r="V17" s="5">
        <f t="shared" ref="V17:W17" si="22">IF($V$14=1,0,M17)</f>
        <v>0</v>
      </c>
      <c r="W17" s="5">
        <f t="shared" si="22"/>
        <v>0</v>
      </c>
      <c r="X17" s="5">
        <f>IF($U$14=1,O17,0)</f>
        <v>0</v>
      </c>
    </row>
    <row r="18" spans="1:24" ht="36" customHeight="1">
      <c r="A18" s="1">
        <f t="shared" si="0"/>
        <v>9.0139999999999993</v>
      </c>
      <c r="B18" s="24" t="s">
        <v>6</v>
      </c>
      <c r="C18" s="2">
        <v>11</v>
      </c>
      <c r="D18" s="3" t="s">
        <v>7</v>
      </c>
      <c r="E18" s="3" t="s">
        <v>39</v>
      </c>
      <c r="F18" s="3" t="s">
        <v>23</v>
      </c>
      <c r="G18" s="12"/>
      <c r="H18" s="12"/>
      <c r="I18" s="12"/>
      <c r="J18" s="11"/>
      <c r="L18" s="5">
        <f t="shared" si="1"/>
        <v>0</v>
      </c>
      <c r="M18" s="5">
        <f t="shared" si="2"/>
        <v>0</v>
      </c>
      <c r="N18" s="5">
        <f t="shared" si="3"/>
        <v>0</v>
      </c>
      <c r="O18" s="5">
        <f t="shared" si="5"/>
        <v>1</v>
      </c>
      <c r="P18" s="5">
        <f>IF(L18=1,SUM(L$5:L18),0)</f>
        <v>0</v>
      </c>
      <c r="Q18" s="5">
        <f>IF(M18=1,SUM(M$5:M18),0)</f>
        <v>0</v>
      </c>
      <c r="R18" s="5">
        <f>IF(N18=1,SUM(N$5:N18),0)</f>
        <v>0</v>
      </c>
      <c r="S18" s="5">
        <f>IF(O18=1,SUM(O$5:O18),0)</f>
        <v>14</v>
      </c>
      <c r="T18" s="5">
        <f>IF(SUM(L18:N18)=1,2,IF(T17=2,1,IF(T17=1,0,IF(AND(T16=2,L16&lt;&gt;1),1,IF(AND(T15=2,L14=0,L15=0,L16=0),1,0)))))</f>
        <v>0</v>
      </c>
      <c r="U18" s="5">
        <f t="shared" si="12"/>
        <v>0</v>
      </c>
      <c r="V18" s="5">
        <f t="shared" si="13"/>
        <v>0</v>
      </c>
      <c r="W18" s="5">
        <f t="shared" si="14"/>
        <v>0</v>
      </c>
      <c r="X18" s="5">
        <f t="shared" si="15"/>
        <v>1</v>
      </c>
    </row>
    <row r="19" spans="1:24" ht="36" customHeight="1">
      <c r="A19" s="1">
        <f t="shared" si="0"/>
        <v>9.0150000000000006</v>
      </c>
      <c r="B19" s="24" t="s">
        <v>6</v>
      </c>
      <c r="C19" s="2">
        <v>12</v>
      </c>
      <c r="D19" s="3" t="s">
        <v>8</v>
      </c>
      <c r="E19" s="3" t="s">
        <v>40</v>
      </c>
      <c r="F19" s="3" t="s">
        <v>24</v>
      </c>
      <c r="G19" s="12"/>
      <c r="H19" s="12"/>
      <c r="I19" s="12"/>
      <c r="J19" s="11"/>
      <c r="L19" s="5">
        <f t="shared" si="1"/>
        <v>0</v>
      </c>
      <c r="M19" s="5">
        <f t="shared" si="2"/>
        <v>0</v>
      </c>
      <c r="N19" s="5">
        <f t="shared" si="3"/>
        <v>0</v>
      </c>
      <c r="O19" s="5">
        <f t="shared" si="5"/>
        <v>1</v>
      </c>
      <c r="P19" s="5">
        <f>IF(L19=1,SUM(L$5:L19),0)</f>
        <v>0</v>
      </c>
      <c r="Q19" s="5">
        <f>IF(M19=1,SUM(M$5:M19),0)</f>
        <v>0</v>
      </c>
      <c r="R19" s="5">
        <f>IF(N19=1,SUM(N$5:N19),0)</f>
        <v>0</v>
      </c>
      <c r="S19" s="5">
        <f>IF(O19=1,SUM(O$5:O19),0)</f>
        <v>15</v>
      </c>
      <c r="T19" s="5">
        <f t="shared" si="11"/>
        <v>0</v>
      </c>
      <c r="U19" s="5">
        <f t="shared" si="12"/>
        <v>0</v>
      </c>
      <c r="V19" s="5">
        <f t="shared" si="13"/>
        <v>0</v>
      </c>
      <c r="W19" s="5">
        <f t="shared" si="14"/>
        <v>0</v>
      </c>
      <c r="X19" s="5">
        <f t="shared" si="15"/>
        <v>1</v>
      </c>
    </row>
    <row r="20" spans="1:24" ht="36" customHeight="1">
      <c r="A20" s="1">
        <f t="shared" si="0"/>
        <v>9.016</v>
      </c>
      <c r="B20" s="24" t="s">
        <v>6</v>
      </c>
      <c r="C20" s="2">
        <v>13</v>
      </c>
      <c r="D20" s="3" t="s">
        <v>25</v>
      </c>
      <c r="E20" s="3" t="s">
        <v>41</v>
      </c>
      <c r="F20" s="3" t="s">
        <v>26</v>
      </c>
      <c r="G20" s="12"/>
      <c r="H20" s="12"/>
      <c r="I20" s="12"/>
      <c r="J20" s="11"/>
      <c r="L20" s="5">
        <f t="shared" si="1"/>
        <v>0</v>
      </c>
      <c r="M20" s="5">
        <f t="shared" si="2"/>
        <v>0</v>
      </c>
      <c r="N20" s="5">
        <f t="shared" si="3"/>
        <v>0</v>
      </c>
      <c r="O20" s="5">
        <f t="shared" si="5"/>
        <v>1</v>
      </c>
      <c r="P20" s="5">
        <f>IF(L20=1,SUM(L$5:L20),0)</f>
        <v>0</v>
      </c>
      <c r="Q20" s="5">
        <f>IF(M20=1,SUM(M$5:M20),0)</f>
        <v>0</v>
      </c>
      <c r="R20" s="5">
        <f>IF(N20=1,SUM(N$5:N20),0)</f>
        <v>0</v>
      </c>
      <c r="S20" s="5">
        <f>IF(O20=1,SUM(O$5:O20),0)</f>
        <v>16</v>
      </c>
      <c r="T20" s="5">
        <f t="shared" si="11"/>
        <v>0</v>
      </c>
      <c r="U20" s="5">
        <f t="shared" si="12"/>
        <v>0</v>
      </c>
      <c r="V20" s="5">
        <f t="shared" si="13"/>
        <v>0</v>
      </c>
      <c r="W20" s="5">
        <f t="shared" si="14"/>
        <v>0</v>
      </c>
      <c r="X20" s="5">
        <f t="shared" si="15"/>
        <v>1</v>
      </c>
    </row>
    <row r="21" spans="1:24" ht="36" customHeight="1">
      <c r="A21" s="1">
        <f t="shared" si="0"/>
        <v>9.0169999999999995</v>
      </c>
      <c r="B21" s="24" t="s">
        <v>6</v>
      </c>
      <c r="C21" s="2">
        <v>13</v>
      </c>
      <c r="D21" s="3">
        <f>IF(L20=1,"In welke werkwijzen/methoden/lesmodellen?",0)</f>
        <v>0</v>
      </c>
      <c r="E21" s="3" t="s">
        <v>42</v>
      </c>
      <c r="G21" s="20">
        <f>IF(G$20="X","X",0)</f>
        <v>0</v>
      </c>
      <c r="H21" s="21"/>
      <c r="I21" s="21"/>
      <c r="J21" s="11"/>
      <c r="L21" s="5">
        <f t="shared" ref="L21:L22" si="23">IF(G21="X",IF(OR(H21="X",I21="X"),0,1),0)</f>
        <v>0</v>
      </c>
      <c r="M21" s="5">
        <f t="shared" ref="M21:M22" si="24">IF(H21="X",IF(OR(G21="X",I21="X"),0,1),0)</f>
        <v>0</v>
      </c>
      <c r="N21" s="5">
        <f t="shared" ref="N21:N22" si="25">IF(I21="X",IF(OR(H21="X",G21="X"),0,1),0)</f>
        <v>0</v>
      </c>
      <c r="O21" s="5">
        <f>IF(G21=0,1,0)</f>
        <v>1</v>
      </c>
      <c r="P21" s="5">
        <f>IF(L21=1,SUM(L$5:L21),0)</f>
        <v>0</v>
      </c>
      <c r="Q21" s="5">
        <f>IF(M21=1,SUM(M$5:M21),0)</f>
        <v>0</v>
      </c>
      <c r="R21" s="5">
        <f>IF(N21=1,SUM(N$5:N21),0)</f>
        <v>0</v>
      </c>
      <c r="S21" s="5">
        <f>IF(O21=1,SUM(O$5:O21),0)</f>
        <v>17</v>
      </c>
      <c r="T21" s="5">
        <f>IF(SUM(L21:N21)=1,IF(ISBLANK(J21),1,2),0)</f>
        <v>0</v>
      </c>
    </row>
    <row r="22" spans="1:24" ht="36" customHeight="1">
      <c r="A22" s="1">
        <f t="shared" si="0"/>
        <v>9.0180000000000007</v>
      </c>
      <c r="B22" s="24" t="s">
        <v>6</v>
      </c>
      <c r="C22" s="2">
        <v>14</v>
      </c>
      <c r="D22" s="3" t="s">
        <v>9</v>
      </c>
      <c r="E22" s="3" t="s">
        <v>43</v>
      </c>
      <c r="F22" s="3" t="s">
        <v>27</v>
      </c>
      <c r="G22" s="12"/>
      <c r="H22" s="12"/>
      <c r="I22" s="12"/>
      <c r="J22" s="11"/>
      <c r="L22" s="5">
        <f t="shared" si="23"/>
        <v>0</v>
      </c>
      <c r="M22" s="5">
        <f t="shared" si="24"/>
        <v>0</v>
      </c>
      <c r="N22" s="5">
        <f t="shared" si="25"/>
        <v>0</v>
      </c>
      <c r="O22" s="5">
        <f t="shared" ref="O22" si="26">IF(AND(ISBLANK(G22),ISBLANK(H22),ISBLANK(I22)),1,0)</f>
        <v>1</v>
      </c>
      <c r="P22" s="5">
        <f>IF(L22=1,SUM(L$5:L22),0)</f>
        <v>0</v>
      </c>
      <c r="Q22" s="5">
        <f>IF(M22=1,SUM(M$5:M22),0)</f>
        <v>0</v>
      </c>
      <c r="R22" s="5">
        <f>IF(N22=1,SUM(N$5:N22),0)</f>
        <v>0</v>
      </c>
      <c r="S22" s="5">
        <f>IF(O22=1,SUM(O$5:O22),0)</f>
        <v>18</v>
      </c>
      <c r="T22" s="5">
        <f>IF(SUM(L22:N22)=1,2,IF(L20=1,IF(T21=2,1,0),IF(T20=2,1,0)))</f>
        <v>0</v>
      </c>
      <c r="U22" s="5">
        <f t="shared" si="12"/>
        <v>0</v>
      </c>
      <c r="V22" s="5">
        <f t="shared" si="13"/>
        <v>0</v>
      </c>
      <c r="W22" s="5">
        <f t="shared" si="14"/>
        <v>0</v>
      </c>
      <c r="X22" s="5">
        <f t="shared" si="15"/>
        <v>1</v>
      </c>
    </row>
    <row r="23" spans="1:24" ht="36" customHeight="1">
      <c r="A23" s="1">
        <f t="shared" si="0"/>
        <v>9.0190000000000001</v>
      </c>
      <c r="B23" s="24" t="s">
        <v>6</v>
      </c>
      <c r="C23" s="2">
        <v>14</v>
      </c>
      <c r="D23" s="3">
        <f>IF(L23=0,0,"Hoe vaak?")</f>
        <v>0</v>
      </c>
      <c r="E23" s="3" t="s">
        <v>44</v>
      </c>
      <c r="F23" s="5"/>
      <c r="G23" s="10">
        <f>IF(G$22="X","X",0)</f>
        <v>0</v>
      </c>
      <c r="H23" s="9"/>
      <c r="I23" s="9"/>
      <c r="J23" s="11"/>
      <c r="L23" s="5">
        <f t="shared" si="1"/>
        <v>0</v>
      </c>
      <c r="M23" s="5">
        <f t="shared" si="2"/>
        <v>0</v>
      </c>
      <c r="N23" s="5">
        <f t="shared" si="3"/>
        <v>0</v>
      </c>
      <c r="O23" s="5">
        <f>IF(G23=0,1,0)</f>
        <v>1</v>
      </c>
      <c r="P23" s="5">
        <f>IF(L23=1,SUM(L$5:L23),0)</f>
        <v>0</v>
      </c>
      <c r="Q23" s="5">
        <f>IF(M23=1,SUM(M$5:M23),0)</f>
        <v>0</v>
      </c>
      <c r="R23" s="5">
        <f>IF(N23=1,SUM(N$5:N23),0)</f>
        <v>0</v>
      </c>
      <c r="S23" s="5">
        <f>IF(O23=1,SUM(O$5:O23),0)</f>
        <v>19</v>
      </c>
      <c r="T23" s="5">
        <f>IF(SUM(L23:N23)=1,IF(ISBLANK(J23),1,2),0)</f>
        <v>0</v>
      </c>
    </row>
    <row r="24" spans="1:24" ht="36" customHeight="1">
      <c r="A24" s="1">
        <f t="shared" si="0"/>
        <v>9.02</v>
      </c>
      <c r="B24" s="24" t="s">
        <v>6</v>
      </c>
      <c r="C24" s="2">
        <v>15</v>
      </c>
      <c r="D24" s="3" t="s">
        <v>10</v>
      </c>
      <c r="E24" s="3" t="s">
        <v>45</v>
      </c>
      <c r="F24" s="3" t="s">
        <v>28</v>
      </c>
      <c r="G24" s="12"/>
      <c r="H24" s="12"/>
      <c r="I24" s="12"/>
      <c r="J24" s="11"/>
      <c r="L24" s="5">
        <f t="shared" si="1"/>
        <v>0</v>
      </c>
      <c r="M24" s="5">
        <f t="shared" si="2"/>
        <v>0</v>
      </c>
      <c r="N24" s="5">
        <f t="shared" si="3"/>
        <v>0</v>
      </c>
      <c r="O24" s="5">
        <f t="shared" ref="O24:O31" si="27">IF(AND(ISBLANK(G24),ISBLANK(H24),ISBLANK(I24)),1,0)</f>
        <v>1</v>
      </c>
      <c r="P24" s="5">
        <f>IF(L24=1,SUM(L$5:L24),0)</f>
        <v>0</v>
      </c>
      <c r="Q24" s="5">
        <f>IF(M24=1,SUM(M$5:M24),0)</f>
        <v>0</v>
      </c>
      <c r="R24" s="5">
        <f>IF(N24=1,SUM(N$5:N24),0)</f>
        <v>0</v>
      </c>
      <c r="S24" s="5">
        <f>IF(O24=1,SUM(O$5:O24),0)</f>
        <v>20</v>
      </c>
      <c r="T24" s="5">
        <f>IF(SUM(L24:N24)=1,2,IF(L22=1,IF(T23=2,1,0),IF(T22=2,1,0)))</f>
        <v>0</v>
      </c>
      <c r="U24" s="5">
        <f t="shared" si="12"/>
        <v>0</v>
      </c>
      <c r="V24" s="5">
        <f t="shared" si="13"/>
        <v>0</v>
      </c>
      <c r="W24" s="5">
        <f t="shared" si="14"/>
        <v>0</v>
      </c>
      <c r="X24" s="5">
        <f t="shared" si="15"/>
        <v>1</v>
      </c>
    </row>
    <row r="25" spans="1:24" ht="36" customHeight="1">
      <c r="A25" s="1">
        <f t="shared" si="0"/>
        <v>9.0210000000000008</v>
      </c>
      <c r="B25" s="24" t="s">
        <v>6</v>
      </c>
      <c r="C25" s="2">
        <v>16</v>
      </c>
      <c r="D25" s="3" t="s">
        <v>11</v>
      </c>
      <c r="E25" s="3" t="s">
        <v>46</v>
      </c>
      <c r="F25" s="3" t="s">
        <v>29</v>
      </c>
      <c r="G25" s="12"/>
      <c r="H25" s="12"/>
      <c r="I25" s="12"/>
      <c r="J25" s="11"/>
      <c r="L25" s="5">
        <f t="shared" si="1"/>
        <v>0</v>
      </c>
      <c r="M25" s="5">
        <f t="shared" si="2"/>
        <v>0</v>
      </c>
      <c r="N25" s="5">
        <f t="shared" si="3"/>
        <v>0</v>
      </c>
      <c r="O25" s="5">
        <f t="shared" si="27"/>
        <v>1</v>
      </c>
      <c r="P25" s="5">
        <f>IF(L25=1,SUM(L$5:L25),0)</f>
        <v>0</v>
      </c>
      <c r="Q25" s="5">
        <f>IF(M25=1,SUM(M$5:M25),0)</f>
        <v>0</v>
      </c>
      <c r="R25" s="5">
        <f>IF(N25=1,SUM(N$5:N25),0)</f>
        <v>0</v>
      </c>
      <c r="S25" s="5">
        <f>IF(O25=1,SUM(O$5:O25),0)</f>
        <v>21</v>
      </c>
      <c r="T25" s="5">
        <f t="shared" si="11"/>
        <v>0</v>
      </c>
      <c r="U25" s="5">
        <f t="shared" si="12"/>
        <v>0</v>
      </c>
      <c r="V25" s="5">
        <f t="shared" si="13"/>
        <v>0</v>
      </c>
      <c r="W25" s="5">
        <f t="shared" si="14"/>
        <v>0</v>
      </c>
      <c r="X25" s="5">
        <f t="shared" si="15"/>
        <v>1</v>
      </c>
    </row>
    <row r="26" spans="1:24" ht="36" customHeight="1">
      <c r="A26" s="1">
        <f t="shared" si="0"/>
        <v>9.0220000000000002</v>
      </c>
      <c r="B26" s="24" t="s">
        <v>6</v>
      </c>
      <c r="C26" s="2">
        <v>17</v>
      </c>
      <c r="D26" s="3" t="s">
        <v>12</v>
      </c>
      <c r="E26" s="3" t="s">
        <v>47</v>
      </c>
      <c r="F26" s="3" t="s">
        <v>30</v>
      </c>
      <c r="G26" s="12"/>
      <c r="H26" s="12"/>
      <c r="I26" s="12"/>
      <c r="J26" s="11"/>
      <c r="L26" s="5">
        <f t="shared" si="1"/>
        <v>0</v>
      </c>
      <c r="M26" s="5">
        <f t="shared" si="2"/>
        <v>0</v>
      </c>
      <c r="N26" s="5">
        <f t="shared" si="3"/>
        <v>0</v>
      </c>
      <c r="O26" s="5">
        <f t="shared" si="27"/>
        <v>1</v>
      </c>
      <c r="P26" s="5">
        <f>IF(L26=1,SUM(L$5:L26),0)</f>
        <v>0</v>
      </c>
      <c r="Q26" s="5">
        <f>IF(M26=1,SUM(M$5:M26),0)</f>
        <v>0</v>
      </c>
      <c r="R26" s="5">
        <f>IF(N26=1,SUM(N$5:N26),0)</f>
        <v>0</v>
      </c>
      <c r="S26" s="5">
        <f>IF(O26=1,SUM(O$5:O26),0)</f>
        <v>22</v>
      </c>
      <c r="T26" s="5">
        <f t="shared" si="11"/>
        <v>0</v>
      </c>
      <c r="U26" s="5">
        <f t="shared" si="12"/>
        <v>0</v>
      </c>
      <c r="V26" s="5">
        <f t="shared" si="13"/>
        <v>0</v>
      </c>
      <c r="W26" s="5">
        <f t="shared" si="14"/>
        <v>0</v>
      </c>
      <c r="X26" s="5">
        <f t="shared" si="15"/>
        <v>1</v>
      </c>
    </row>
    <row r="27" spans="1:24" ht="36" customHeight="1">
      <c r="A27" s="1">
        <f t="shared" si="0"/>
        <v>9.0229999999999997</v>
      </c>
      <c r="B27" s="24" t="s">
        <v>6</v>
      </c>
      <c r="C27" s="2">
        <v>18</v>
      </c>
      <c r="D27" s="3" t="s">
        <v>13</v>
      </c>
      <c r="E27" s="3" t="s">
        <v>48</v>
      </c>
      <c r="F27" s="3" t="s">
        <v>31</v>
      </c>
      <c r="G27" s="12"/>
      <c r="H27" s="12"/>
      <c r="I27" s="12"/>
      <c r="J27" s="11"/>
      <c r="L27" s="5">
        <f t="shared" si="1"/>
        <v>0</v>
      </c>
      <c r="M27" s="5">
        <f t="shared" si="2"/>
        <v>0</v>
      </c>
      <c r="N27" s="5">
        <f t="shared" si="3"/>
        <v>0</v>
      </c>
      <c r="O27" s="5">
        <f t="shared" si="27"/>
        <v>1</v>
      </c>
      <c r="P27" s="5">
        <f>IF(L27=1,SUM(L$5:L27),0)</f>
        <v>0</v>
      </c>
      <c r="Q27" s="5">
        <f>IF(M27=1,SUM(M$5:M27),0)</f>
        <v>0</v>
      </c>
      <c r="R27" s="5">
        <f>IF(N27=1,SUM(N$5:N27),0)</f>
        <v>0</v>
      </c>
      <c r="S27" s="5">
        <f>IF(O27=1,SUM(O$5:O27),0)</f>
        <v>23</v>
      </c>
      <c r="T27" s="5">
        <f t="shared" si="11"/>
        <v>0</v>
      </c>
      <c r="U27" s="5">
        <f t="shared" si="12"/>
        <v>0</v>
      </c>
      <c r="V27" s="5">
        <f t="shared" si="13"/>
        <v>0</v>
      </c>
      <c r="W27" s="5">
        <f t="shared" si="14"/>
        <v>0</v>
      </c>
      <c r="X27" s="5">
        <f t="shared" si="15"/>
        <v>1</v>
      </c>
    </row>
    <row r="28" spans="1:24" ht="36" customHeight="1">
      <c r="A28" s="1">
        <f t="shared" si="0"/>
        <v>9.0239999999999991</v>
      </c>
      <c r="B28" s="24" t="s">
        <v>6</v>
      </c>
      <c r="C28" s="2">
        <v>19</v>
      </c>
      <c r="D28" s="3" t="s">
        <v>14</v>
      </c>
      <c r="E28" s="3" t="s">
        <v>49</v>
      </c>
      <c r="F28" s="3" t="s">
        <v>32</v>
      </c>
      <c r="G28" s="12"/>
      <c r="H28" s="12"/>
      <c r="I28" s="12"/>
      <c r="J28" s="11"/>
      <c r="L28" s="5">
        <f t="shared" si="1"/>
        <v>0</v>
      </c>
      <c r="M28" s="5">
        <f t="shared" si="2"/>
        <v>0</v>
      </c>
      <c r="N28" s="5">
        <f t="shared" si="3"/>
        <v>0</v>
      </c>
      <c r="O28" s="5">
        <f t="shared" si="27"/>
        <v>1</v>
      </c>
      <c r="P28" s="5">
        <f>IF(L28=1,SUM(L$5:L28),0)</f>
        <v>0</v>
      </c>
      <c r="Q28" s="5">
        <f>IF(M28=1,SUM(M$5:M28),0)</f>
        <v>0</v>
      </c>
      <c r="R28" s="5">
        <f>IF(N28=1,SUM(N$5:N28),0)</f>
        <v>0</v>
      </c>
      <c r="S28" s="5">
        <f>IF(O28=1,SUM(O$5:O28),0)</f>
        <v>24</v>
      </c>
      <c r="T28" s="5">
        <f t="shared" si="11"/>
        <v>0</v>
      </c>
      <c r="U28" s="5">
        <f t="shared" si="12"/>
        <v>0</v>
      </c>
      <c r="V28" s="5">
        <f t="shared" si="13"/>
        <v>0</v>
      </c>
      <c r="W28" s="5">
        <f t="shared" si="14"/>
        <v>0</v>
      </c>
      <c r="X28" s="5">
        <f t="shared" si="15"/>
        <v>1</v>
      </c>
    </row>
    <row r="29" spans="1:24" ht="36" customHeight="1">
      <c r="A29" s="1">
        <f t="shared" si="0"/>
        <v>9.0250000000000004</v>
      </c>
      <c r="B29" s="24" t="s">
        <v>6</v>
      </c>
      <c r="C29" s="2">
        <v>20</v>
      </c>
      <c r="D29" s="3" t="s">
        <v>15</v>
      </c>
      <c r="E29" s="3" t="s">
        <v>50</v>
      </c>
      <c r="F29" s="3" t="s">
        <v>33</v>
      </c>
      <c r="G29" s="12"/>
      <c r="H29" s="12"/>
      <c r="I29" s="12"/>
      <c r="J29" s="11"/>
      <c r="L29" s="5">
        <f t="shared" si="1"/>
        <v>0</v>
      </c>
      <c r="M29" s="5">
        <f t="shared" si="2"/>
        <v>0</v>
      </c>
      <c r="N29" s="5">
        <f t="shared" si="3"/>
        <v>0</v>
      </c>
      <c r="O29" s="5">
        <f t="shared" si="27"/>
        <v>1</v>
      </c>
      <c r="P29" s="5">
        <f>IF(L29=1,SUM(L$5:L29),0)</f>
        <v>0</v>
      </c>
      <c r="Q29" s="5">
        <f>IF(M29=1,SUM(M$5:M29),0)</f>
        <v>0</v>
      </c>
      <c r="R29" s="5">
        <f>IF(N29=1,SUM(N$5:N29),0)</f>
        <v>0</v>
      </c>
      <c r="S29" s="5">
        <f>IF(O29=1,SUM(O$5:O29),0)</f>
        <v>25</v>
      </c>
      <c r="T29" s="5">
        <f t="shared" si="11"/>
        <v>0</v>
      </c>
      <c r="U29" s="5">
        <f t="shared" si="12"/>
        <v>0</v>
      </c>
      <c r="V29" s="5">
        <f t="shared" si="13"/>
        <v>0</v>
      </c>
      <c r="W29" s="5">
        <f t="shared" si="14"/>
        <v>0</v>
      </c>
      <c r="X29" s="5">
        <f t="shared" si="15"/>
        <v>1</v>
      </c>
    </row>
    <row r="30" spans="1:24" ht="36" customHeight="1">
      <c r="A30" s="1">
        <f t="shared" si="0"/>
        <v>9.0259999999999998</v>
      </c>
      <c r="B30" s="24" t="s">
        <v>6</v>
      </c>
      <c r="C30" s="2">
        <v>21</v>
      </c>
      <c r="D30" s="3" t="s">
        <v>16</v>
      </c>
      <c r="E30" s="3" t="s">
        <v>51</v>
      </c>
      <c r="F30" s="3" t="s">
        <v>34</v>
      </c>
      <c r="G30" s="12"/>
      <c r="H30" s="12"/>
      <c r="I30" s="12"/>
      <c r="J30" s="11"/>
      <c r="L30" s="5">
        <f t="shared" si="1"/>
        <v>0</v>
      </c>
      <c r="M30" s="5">
        <f t="shared" si="2"/>
        <v>0</v>
      </c>
      <c r="N30" s="5">
        <f t="shared" si="3"/>
        <v>0</v>
      </c>
      <c r="O30" s="5">
        <f t="shared" si="27"/>
        <v>1</v>
      </c>
      <c r="P30" s="5">
        <f>IF(L30=1,SUM(L$5:L30),0)</f>
        <v>0</v>
      </c>
      <c r="Q30" s="5">
        <f>IF(M30=1,SUM(M$5:M30),0)</f>
        <v>0</v>
      </c>
      <c r="R30" s="5">
        <f>IF(N30=1,SUM(N$5:N30),0)</f>
        <v>0</v>
      </c>
      <c r="S30" s="5">
        <f>IF(O30=1,SUM(O$5:O30),0)</f>
        <v>26</v>
      </c>
      <c r="T30" s="5">
        <f t="shared" si="11"/>
        <v>0</v>
      </c>
      <c r="U30" s="5">
        <f t="shared" si="12"/>
        <v>0</v>
      </c>
      <c r="V30" s="5">
        <f t="shared" si="13"/>
        <v>0</v>
      </c>
      <c r="W30" s="5">
        <f t="shared" si="14"/>
        <v>0</v>
      </c>
      <c r="X30" s="5">
        <f t="shared" si="15"/>
        <v>1</v>
      </c>
    </row>
    <row r="31" spans="1:24" ht="36" customHeight="1">
      <c r="A31" s="1">
        <f t="shared" si="0"/>
        <v>9.0269999999999992</v>
      </c>
      <c r="B31" s="24" t="s">
        <v>6</v>
      </c>
      <c r="C31" s="2">
        <v>22</v>
      </c>
      <c r="D31" s="3" t="s">
        <v>17</v>
      </c>
      <c r="E31" s="3" t="s">
        <v>52</v>
      </c>
      <c r="F31" s="3" t="s">
        <v>35</v>
      </c>
      <c r="G31" s="13"/>
      <c r="H31" s="13"/>
      <c r="I31" s="13"/>
      <c r="J31" s="14"/>
      <c r="L31" s="5">
        <f t="shared" si="1"/>
        <v>0</v>
      </c>
      <c r="M31" s="5">
        <f t="shared" si="2"/>
        <v>0</v>
      </c>
      <c r="N31" s="5">
        <f t="shared" si="3"/>
        <v>0</v>
      </c>
      <c r="O31" s="5">
        <f t="shared" si="27"/>
        <v>1</v>
      </c>
      <c r="P31" s="5">
        <f>IF(L31=1,SUM(L$5:L31),0)</f>
        <v>0</v>
      </c>
      <c r="Q31" s="5">
        <f>IF(M31=1,SUM(M$5:M31),0)</f>
        <v>0</v>
      </c>
      <c r="R31" s="5">
        <f>IF(N31=1,SUM(N$5:N31),0)</f>
        <v>0</v>
      </c>
      <c r="S31" s="5">
        <f>IF(O31=1,SUM(O$5:O31),0)</f>
        <v>27</v>
      </c>
      <c r="T31" s="5">
        <f t="shared" si="11"/>
        <v>0</v>
      </c>
      <c r="U31" s="5">
        <f t="shared" si="12"/>
        <v>0</v>
      </c>
      <c r="V31" s="5">
        <f t="shared" si="13"/>
        <v>0</v>
      </c>
      <c r="W31" s="5">
        <f t="shared" si="14"/>
        <v>0</v>
      </c>
      <c r="X31" s="5">
        <f t="shared" si="15"/>
        <v>1</v>
      </c>
    </row>
    <row r="33" spans="21:25">
      <c r="U33" s="5">
        <f>SUM(U5:U31)</f>
        <v>0</v>
      </c>
      <c r="V33" s="5">
        <f t="shared" ref="V33:X33" si="28">SUM(V5:V31)</f>
        <v>0</v>
      </c>
      <c r="W33" s="5">
        <f t="shared" si="28"/>
        <v>0</v>
      </c>
      <c r="X33" s="5">
        <f t="shared" si="28"/>
        <v>21</v>
      </c>
    </row>
    <row r="34" spans="21:25">
      <c r="U34" s="17">
        <f>U33/$U$36</f>
        <v>0</v>
      </c>
      <c r="V34" s="17">
        <f>V33/$U$36</f>
        <v>0</v>
      </c>
      <c r="W34" s="17">
        <f>W33/$U$36</f>
        <v>0</v>
      </c>
      <c r="X34" s="17">
        <f>X33/$U$36</f>
        <v>1</v>
      </c>
    </row>
    <row r="36" spans="21:25">
      <c r="U36" s="5">
        <f>SUM(U33:X33)</f>
        <v>21</v>
      </c>
      <c r="Y36" s="22">
        <f>V33/U36</f>
        <v>0</v>
      </c>
    </row>
    <row r="37" spans="21:25">
      <c r="Y37" s="22">
        <f>W33/U36</f>
        <v>0</v>
      </c>
    </row>
    <row r="38" spans="21:25">
      <c r="Y38" s="22">
        <f>U33/U36</f>
        <v>0</v>
      </c>
    </row>
    <row r="39" spans="21:25">
      <c r="Y39" s="22">
        <f>X33/U36</f>
        <v>1</v>
      </c>
    </row>
  </sheetData>
  <sheetProtection password="8B56" sheet="1" objects="1" scenarios="1" selectLockedCells="1"/>
  <mergeCells count="1">
    <mergeCell ref="G3:I3"/>
  </mergeCells>
  <conditionalFormatting sqref="D5:D31">
    <cfRule type="cellIs" dxfId="47" priority="7" operator="equal">
      <formula>0</formula>
    </cfRule>
    <cfRule type="expression" dxfId="46" priority="8">
      <formula>$T5=1</formula>
    </cfRule>
    <cfRule type="expression" dxfId="45" priority="10">
      <formula>$T5=0</formula>
    </cfRule>
  </conditionalFormatting>
  <conditionalFormatting sqref="G5 G24:G31 G8:G20 G22">
    <cfRule type="cellIs" dxfId="44" priority="3" operator="equal">
      <formula>"X"</formula>
    </cfRule>
  </conditionalFormatting>
  <conditionalFormatting sqref="H5 H8:H22 H24:H31">
    <cfRule type="cellIs" dxfId="43" priority="4" operator="equal">
      <formula>"X"</formula>
    </cfRule>
  </conditionalFormatting>
  <conditionalFormatting sqref="I5 I8:I22 I24:I31">
    <cfRule type="cellIs" dxfId="42" priority="5" operator="equal">
      <formula>"X"</formula>
    </cfRule>
  </conditionalFormatting>
  <conditionalFormatting sqref="B22:D22">
    <cfRule type="expression" dxfId="41" priority="14">
      <formula>B22=B20</formula>
    </cfRule>
    <cfRule type="expression" dxfId="40" priority="17">
      <formula>B22&lt;&gt;B20</formula>
    </cfRule>
  </conditionalFormatting>
  <conditionalFormatting sqref="G5:I5 G8:I20 G22:I22 G24:I31">
    <cfRule type="expression" dxfId="39" priority="2">
      <formula>AND($A5=0,G5&lt;&gt;0)</formula>
    </cfRule>
    <cfRule type="expression" dxfId="38" priority="6">
      <formula>$O5=1</formula>
    </cfRule>
  </conditionalFormatting>
  <conditionalFormatting sqref="J6:J7 J21 J23">
    <cfRule type="expression" dxfId="37" priority="1">
      <formula>$T6=1</formula>
    </cfRule>
  </conditionalFormatting>
  <conditionalFormatting sqref="B23:D32 B5:D21">
    <cfRule type="expression" dxfId="36" priority="11">
      <formula>B5=B4</formula>
    </cfRule>
    <cfRule type="expression" dxfId="35" priority="12">
      <formula>B5&lt;&gt;B4</formula>
    </cfRule>
  </conditionalFormatting>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sheetPr>
    <tabColor rgb="FFFF9B00"/>
    <pageSetUpPr fitToPage="1"/>
  </sheetPr>
  <dimension ref="A1:I43"/>
  <sheetViews>
    <sheetView workbookViewId="0"/>
  </sheetViews>
  <sheetFormatPr defaultRowHeight="11.25"/>
  <cols>
    <col min="1" max="1" width="8.625" style="36" customWidth="1"/>
    <col min="2" max="2" width="8.625" style="5" customWidth="1"/>
    <col min="3" max="3" width="3.625" style="5" customWidth="1"/>
    <col min="4" max="4" width="8.625" style="5" customWidth="1"/>
    <col min="5" max="5" width="48.625" style="5" customWidth="1"/>
    <col min="6" max="16384" width="9" style="5"/>
  </cols>
  <sheetData>
    <row r="1" spans="1:9" ht="41.1" customHeight="1">
      <c r="A1" s="1"/>
      <c r="B1" s="33"/>
      <c r="C1" s="8"/>
      <c r="D1" s="8"/>
      <c r="E1" s="8"/>
      <c r="F1" s="15"/>
      <c r="G1" s="15"/>
      <c r="H1" s="15"/>
      <c r="I1" s="35"/>
    </row>
    <row r="2" spans="1:9" ht="36" customHeight="1">
      <c r="A2" s="1"/>
      <c r="B2" s="37"/>
      <c r="C2" s="37"/>
      <c r="D2" s="37" t="s">
        <v>20</v>
      </c>
      <c r="E2" s="37"/>
      <c r="F2" s="15"/>
      <c r="G2" s="15"/>
      <c r="H2" s="15"/>
      <c r="I2" s="36"/>
    </row>
    <row r="37" spans="2:4" ht="15" customHeight="1">
      <c r="B37" s="38"/>
      <c r="C37" s="15" t="s">
        <v>55</v>
      </c>
      <c r="D37" s="5" t="s">
        <v>56</v>
      </c>
    </row>
    <row r="38" spans="2:4" ht="8.1" customHeight="1">
      <c r="C38" s="15"/>
    </row>
    <row r="39" spans="2:4" ht="15" customHeight="1">
      <c r="B39" s="28"/>
      <c r="C39" s="15" t="s">
        <v>55</v>
      </c>
      <c r="D39" s="5" t="s">
        <v>59</v>
      </c>
    </row>
    <row r="40" spans="2:4" ht="8.1" customHeight="1">
      <c r="C40" s="15"/>
    </row>
    <row r="41" spans="2:4" ht="15" customHeight="1">
      <c r="B41" s="39"/>
      <c r="C41" s="15" t="s">
        <v>55</v>
      </c>
      <c r="D41" s="5" t="s">
        <v>58</v>
      </c>
    </row>
    <row r="42" spans="2:4" ht="8.1" customHeight="1">
      <c r="C42" s="15"/>
    </row>
    <row r="43" spans="2:4" ht="15" customHeight="1">
      <c r="B43" s="40"/>
      <c r="C43" s="15" t="s">
        <v>55</v>
      </c>
      <c r="D43" s="5" t="s">
        <v>57</v>
      </c>
    </row>
  </sheetData>
  <sheetProtection password="8B56" sheet="1" objects="1" scenarios="1" selectLockedCells="1"/>
  <printOptions horizontalCentered="1"/>
  <pageMargins left="0.39370078740157483" right="0.39370078740157483" top="0.78740157480314965" bottom="0.39370078740157483" header="0.31496062992125984" footer="0.31496062992125984"/>
  <pageSetup paperSize="9" scale="97" orientation="portrait" verticalDpi="0" r:id="rId1"/>
  <headerFooter>
    <oddFooter>&amp;L&amp;"Verdana,Cursief"Borgingsvragenlijst Taakspel&amp;R&amp;"Verdana,Cursief"© CED-Groep</oddFooter>
  </headerFooter>
  <drawing r:id="rId2"/>
</worksheet>
</file>

<file path=xl/worksheets/sheet4.xml><?xml version="1.0" encoding="utf-8"?>
<worksheet xmlns="http://schemas.openxmlformats.org/spreadsheetml/2006/main" xmlns:r="http://schemas.openxmlformats.org/officeDocument/2006/relationships">
  <sheetPr>
    <tabColor rgb="FF00AF50"/>
    <pageSetUpPr fitToPage="1"/>
  </sheetPr>
  <dimension ref="A1:K31"/>
  <sheetViews>
    <sheetView topLeftCell="B1" workbookViewId="0">
      <selection activeCell="D1" sqref="D1"/>
    </sheetView>
  </sheetViews>
  <sheetFormatPr defaultRowHeight="11.25"/>
  <cols>
    <col min="1" max="1" width="9" style="18" hidden="1" customWidth="1"/>
    <col min="2" max="2" width="1.625" style="18" customWidth="1"/>
    <col min="3" max="3" width="24.625" style="27" customWidth="1"/>
    <col min="4" max="4" width="3.625" style="18" customWidth="1"/>
    <col min="5" max="5" width="48.625" style="18" customWidth="1"/>
    <col min="6" max="6" width="44.625" style="18" customWidth="1"/>
    <col min="7" max="7" width="4.625" style="18" customWidth="1"/>
    <col min="8" max="16384" width="9" style="18"/>
  </cols>
  <sheetData>
    <row r="1" spans="1:11" s="5" customFormat="1" ht="41.1" customHeight="1">
      <c r="A1" s="1"/>
      <c r="B1" s="1"/>
      <c r="C1" s="23"/>
      <c r="D1" s="2"/>
      <c r="E1" s="3"/>
      <c r="F1" s="3"/>
      <c r="G1" s="3"/>
      <c r="H1" s="15"/>
      <c r="I1" s="15"/>
      <c r="J1" s="15"/>
      <c r="K1" s="16"/>
    </row>
    <row r="2" spans="1:11" s="5" customFormat="1" ht="36" customHeight="1">
      <c r="A2" s="41">
        <v>3</v>
      </c>
      <c r="B2" s="41"/>
      <c r="C2" s="31"/>
      <c r="D2" s="31"/>
      <c r="E2" s="32" t="s">
        <v>37</v>
      </c>
      <c r="F2" s="3"/>
      <c r="G2" s="3"/>
      <c r="H2" s="15"/>
      <c r="I2" s="15"/>
      <c r="J2" s="15"/>
      <c r="K2" s="16"/>
    </row>
    <row r="3" spans="1:11" s="19" customFormat="1" ht="30" customHeight="1">
      <c r="C3" s="25"/>
      <c r="D3" s="58" t="s">
        <v>75</v>
      </c>
      <c r="E3" s="59"/>
      <c r="F3" s="59"/>
    </row>
    <row r="4" spans="1:11" s="19" customFormat="1" ht="3.95" customHeight="1">
      <c r="C4" s="25"/>
    </row>
    <row r="5" spans="1:11" s="19" customFormat="1" ht="3.95" customHeight="1">
      <c r="B5" s="29"/>
      <c r="C5" s="42"/>
      <c r="D5" s="29"/>
      <c r="E5" s="29"/>
      <c r="F5" s="29"/>
    </row>
    <row r="6" spans="1:11" s="19" customFormat="1" ht="3.95" customHeight="1">
      <c r="C6" s="25"/>
    </row>
    <row r="7" spans="1:11" ht="36" customHeight="1">
      <c r="A7" s="18">
        <v>1</v>
      </c>
      <c r="C7" s="24">
        <f>IFERROR(VLOOKUP($A$2+$A7/1000,Vragenlijst!$A$5:$F$31,2,FALSE),0)</f>
        <v>0</v>
      </c>
      <c r="D7" s="3">
        <f>IFERROR(VLOOKUP($A$2+$A7/1000,Vragenlijst!$A$5:$F$31,3,FALSE),0)</f>
        <v>0</v>
      </c>
      <c r="E7" s="16">
        <f>IFERROR(VLOOKUP($A$2+$A7/1000,Vragenlijst!$A$5:$F$31,5,FALSE),0)</f>
        <v>0</v>
      </c>
      <c r="F7" s="16">
        <f>IFERROR(VLOOKUP($A$2+$A7/1000,Vragenlijst!$A$5:$J$31,10,FALSE),0)</f>
        <v>0</v>
      </c>
    </row>
    <row r="8" spans="1:11" ht="36" customHeight="1">
      <c r="A8" s="18">
        <v>2</v>
      </c>
      <c r="C8" s="24">
        <f>IFERROR(VLOOKUP($A$2+$A8/1000,Vragenlijst!$A$5:$F$31,2,FALSE),0)</f>
        <v>0</v>
      </c>
      <c r="D8" s="3">
        <f>IFERROR(VLOOKUP($A$2+$A8/1000,Vragenlijst!$A$5:$F$31,3,FALSE),0)</f>
        <v>0</v>
      </c>
      <c r="E8" s="16">
        <f>IFERROR(VLOOKUP($A$2+$A8/1000,Vragenlijst!$A$5:$F$31,5,FALSE),0)</f>
        <v>0</v>
      </c>
      <c r="F8" s="16">
        <f>IFERROR(VLOOKUP($A$2+$A8/1000,Vragenlijst!$A$5:$J$31,10,FALSE),0)</f>
        <v>0</v>
      </c>
    </row>
    <row r="9" spans="1:11" ht="36" customHeight="1">
      <c r="A9" s="18">
        <v>3</v>
      </c>
      <c r="C9" s="24">
        <f>IFERROR(VLOOKUP($A$2+$A9/1000,Vragenlijst!$A$5:$F$31,2,FALSE),0)</f>
        <v>0</v>
      </c>
      <c r="D9" s="3">
        <f>IFERROR(VLOOKUP($A$2+$A9/1000,Vragenlijst!$A$5:$F$31,3,FALSE),0)</f>
        <v>0</v>
      </c>
      <c r="E9" s="16">
        <f>IFERROR(VLOOKUP($A$2+$A9/1000,Vragenlijst!$A$5:$F$31,5,FALSE),0)</f>
        <v>0</v>
      </c>
      <c r="F9" s="16">
        <f>IFERROR(VLOOKUP($A$2+$A9/1000,Vragenlijst!$A$5:$J$31,10,FALSE),0)</f>
        <v>0</v>
      </c>
    </row>
    <row r="10" spans="1:11" ht="36" customHeight="1">
      <c r="A10" s="18">
        <v>4</v>
      </c>
      <c r="C10" s="24">
        <f>IFERROR(VLOOKUP($A$2+$A10/1000,Vragenlijst!$A$5:$F$31,2,FALSE),0)</f>
        <v>0</v>
      </c>
      <c r="D10" s="3">
        <f>IFERROR(VLOOKUP($A$2+$A10/1000,Vragenlijst!$A$5:$F$31,3,FALSE),0)</f>
        <v>0</v>
      </c>
      <c r="E10" s="16">
        <f>IFERROR(VLOOKUP($A$2+$A10/1000,Vragenlijst!$A$5:$F$31,5,FALSE),0)</f>
        <v>0</v>
      </c>
      <c r="F10" s="16">
        <f>IFERROR(VLOOKUP($A$2+$A10/1000,Vragenlijst!$A$5:$J$31,10,FALSE),0)</f>
        <v>0</v>
      </c>
    </row>
    <row r="11" spans="1:11" ht="36" customHeight="1">
      <c r="A11" s="18">
        <v>5</v>
      </c>
      <c r="C11" s="24">
        <f>IFERROR(VLOOKUP($A$2+$A11/1000,Vragenlijst!$A$5:$F$31,2,FALSE),0)</f>
        <v>0</v>
      </c>
      <c r="D11" s="3">
        <f>IFERROR(VLOOKUP($A$2+$A11/1000,Vragenlijst!$A$5:$F$31,3,FALSE),0)</f>
        <v>0</v>
      </c>
      <c r="E11" s="16">
        <f>IFERROR(VLOOKUP($A$2+$A11/1000,Vragenlijst!$A$5:$F$31,5,FALSE),0)</f>
        <v>0</v>
      </c>
      <c r="F11" s="16">
        <f>IFERROR(VLOOKUP($A$2+$A11/1000,Vragenlijst!$A$5:$J$31,10,FALSE),0)</f>
        <v>0</v>
      </c>
    </row>
    <row r="12" spans="1:11" ht="36" customHeight="1">
      <c r="A12" s="18">
        <v>6</v>
      </c>
      <c r="C12" s="24">
        <f>IFERROR(VLOOKUP($A$2+$A12/1000,Vragenlijst!$A$5:$F$31,2,FALSE),0)</f>
        <v>0</v>
      </c>
      <c r="D12" s="3">
        <f>IFERROR(VLOOKUP($A$2+$A12/1000,Vragenlijst!$A$5:$F$31,3,FALSE),0)</f>
        <v>0</v>
      </c>
      <c r="E12" s="16">
        <f>IFERROR(VLOOKUP($A$2+$A12/1000,Vragenlijst!$A$5:$F$31,5,FALSE),0)</f>
        <v>0</v>
      </c>
      <c r="F12" s="16">
        <f>IFERROR(VLOOKUP($A$2+$A12/1000,Vragenlijst!$A$5:$J$31,10,FALSE),0)</f>
        <v>0</v>
      </c>
    </row>
    <row r="13" spans="1:11" ht="36" customHeight="1">
      <c r="A13" s="18">
        <v>7</v>
      </c>
      <c r="C13" s="24">
        <f>IFERROR(VLOOKUP($A$2+$A13/1000,Vragenlijst!$A$5:$F$31,2,FALSE),0)</f>
        <v>0</v>
      </c>
      <c r="D13" s="3">
        <f>IFERROR(VLOOKUP($A$2+$A13/1000,Vragenlijst!$A$5:$F$31,3,FALSE),0)</f>
        <v>0</v>
      </c>
      <c r="E13" s="16">
        <f>IFERROR(VLOOKUP($A$2+$A13/1000,Vragenlijst!$A$5:$F$31,5,FALSE),0)</f>
        <v>0</v>
      </c>
      <c r="F13" s="16">
        <f>IFERROR(VLOOKUP($A$2+$A13/1000,Vragenlijst!$A$5:$J$31,10,FALSE),0)</f>
        <v>0</v>
      </c>
    </row>
    <row r="14" spans="1:11" ht="36" customHeight="1">
      <c r="A14" s="18">
        <v>8</v>
      </c>
      <c r="C14" s="24">
        <f>IFERROR(VLOOKUP($A$2+$A14/1000,Vragenlijst!$A$5:$F$31,2,FALSE),0)</f>
        <v>0</v>
      </c>
      <c r="D14" s="3">
        <f>IFERROR(VLOOKUP($A$2+$A14/1000,Vragenlijst!$A$5:$F$31,3,FALSE),0)</f>
        <v>0</v>
      </c>
      <c r="E14" s="16">
        <f>IFERROR(VLOOKUP($A$2+$A14/1000,Vragenlijst!$A$5:$F$31,5,FALSE),0)</f>
        <v>0</v>
      </c>
      <c r="F14" s="16">
        <f>IFERROR(VLOOKUP($A$2+$A14/1000,Vragenlijst!$A$5:$J$31,10,FALSE),0)</f>
        <v>0</v>
      </c>
    </row>
    <row r="15" spans="1:11" ht="36" customHeight="1">
      <c r="A15" s="18">
        <v>9</v>
      </c>
      <c r="C15" s="24">
        <f>IFERROR(VLOOKUP($A$2+$A15/1000,Vragenlijst!$A$5:$F$31,2,FALSE),0)</f>
        <v>0</v>
      </c>
      <c r="D15" s="3">
        <f>IFERROR(VLOOKUP($A$2+$A15/1000,Vragenlijst!$A$5:$F$31,3,FALSE),0)</f>
        <v>0</v>
      </c>
      <c r="E15" s="16">
        <f>IFERROR(VLOOKUP($A$2+$A15/1000,Vragenlijst!$A$5:$F$31,5,FALSE),0)</f>
        <v>0</v>
      </c>
      <c r="F15" s="16">
        <f>IFERROR(VLOOKUP($A$2+$A15/1000,Vragenlijst!$A$5:$J$31,10,FALSE),0)</f>
        <v>0</v>
      </c>
    </row>
    <row r="16" spans="1:11" ht="36" customHeight="1">
      <c r="A16" s="18">
        <v>10</v>
      </c>
      <c r="C16" s="24">
        <f>IFERROR(VLOOKUP($A$2+$A16/1000,Vragenlijst!$A$5:$F$31,2,FALSE),0)</f>
        <v>0</v>
      </c>
      <c r="D16" s="3">
        <f>IFERROR(VLOOKUP($A$2+$A16/1000,Vragenlijst!$A$5:$F$31,3,FALSE),0)</f>
        <v>0</v>
      </c>
      <c r="E16" s="16">
        <f>IFERROR(VLOOKUP($A$2+$A16/1000,Vragenlijst!$A$5:$F$31,5,FALSE),0)</f>
        <v>0</v>
      </c>
      <c r="F16" s="16">
        <f>IFERROR(VLOOKUP($A$2+$A16/1000,Vragenlijst!$A$5:$J$31,10,FALSE),0)</f>
        <v>0</v>
      </c>
    </row>
    <row r="17" spans="1:6" ht="36" customHeight="1">
      <c r="A17" s="18">
        <v>11</v>
      </c>
      <c r="C17" s="24">
        <f>IFERROR(VLOOKUP($A$2+$A17/1000,Vragenlijst!$A$5:$F$31,2,FALSE),0)</f>
        <v>0</v>
      </c>
      <c r="D17" s="3">
        <f>IFERROR(VLOOKUP($A$2+$A17/1000,Vragenlijst!$A$5:$F$31,3,FALSE),0)</f>
        <v>0</v>
      </c>
      <c r="E17" s="16">
        <f>IFERROR(VLOOKUP($A$2+$A17/1000,Vragenlijst!$A$5:$F$31,5,FALSE),0)</f>
        <v>0</v>
      </c>
      <c r="F17" s="16">
        <f>IFERROR(VLOOKUP($A$2+$A17/1000,Vragenlijst!$A$5:$J$31,10,FALSE),0)</f>
        <v>0</v>
      </c>
    </row>
    <row r="18" spans="1:6" ht="36" customHeight="1">
      <c r="A18" s="18">
        <v>12</v>
      </c>
      <c r="C18" s="24">
        <f>IFERROR(VLOOKUP($A$2+$A18/1000,Vragenlijst!$A$5:$F$31,2,FALSE),0)</f>
        <v>0</v>
      </c>
      <c r="D18" s="3">
        <f>IFERROR(VLOOKUP($A$2+$A18/1000,Vragenlijst!$A$5:$F$31,3,FALSE),0)</f>
        <v>0</v>
      </c>
      <c r="E18" s="16">
        <f>IFERROR(VLOOKUP($A$2+$A18/1000,Vragenlijst!$A$5:$F$31,5,FALSE),0)</f>
        <v>0</v>
      </c>
      <c r="F18" s="16">
        <f>IFERROR(VLOOKUP($A$2+$A18/1000,Vragenlijst!$A$5:$J$31,10,FALSE),0)</f>
        <v>0</v>
      </c>
    </row>
    <row r="19" spans="1:6" ht="36" customHeight="1">
      <c r="A19" s="18">
        <v>13</v>
      </c>
      <c r="C19" s="24">
        <f>IFERROR(VLOOKUP($A$2+$A19/1000,Vragenlijst!$A$5:$F$31,2,FALSE),0)</f>
        <v>0</v>
      </c>
      <c r="D19" s="3">
        <f>IFERROR(VLOOKUP($A$2+$A19/1000,Vragenlijst!$A$5:$F$31,3,FALSE),0)</f>
        <v>0</v>
      </c>
      <c r="E19" s="16">
        <f>IFERROR(VLOOKUP($A$2+$A19/1000,Vragenlijst!$A$5:$F$31,5,FALSE),0)</f>
        <v>0</v>
      </c>
      <c r="F19" s="16">
        <f>IFERROR(VLOOKUP($A$2+$A19/1000,Vragenlijst!$A$5:$J$31,10,FALSE),0)</f>
        <v>0</v>
      </c>
    </row>
    <row r="20" spans="1:6" ht="36" customHeight="1">
      <c r="A20" s="18">
        <v>14</v>
      </c>
      <c r="C20" s="24">
        <f>IFERROR(VLOOKUP($A$2+$A20/1000,Vragenlijst!$A$5:$F$31,2,FALSE),0)</f>
        <v>0</v>
      </c>
      <c r="D20" s="3">
        <f>IFERROR(VLOOKUP($A$2+$A20/1000,Vragenlijst!$A$5:$F$31,3,FALSE),0)</f>
        <v>0</v>
      </c>
      <c r="E20" s="16">
        <f>IFERROR(VLOOKUP($A$2+$A20/1000,Vragenlijst!$A$5:$F$31,5,FALSE),0)</f>
        <v>0</v>
      </c>
      <c r="F20" s="16">
        <f>IFERROR(VLOOKUP($A$2+$A20/1000,Vragenlijst!$A$5:$J$31,10,FALSE),0)</f>
        <v>0</v>
      </c>
    </row>
    <row r="21" spans="1:6" ht="36" customHeight="1">
      <c r="A21" s="18">
        <v>15</v>
      </c>
      <c r="C21" s="24">
        <f>IFERROR(VLOOKUP($A$2+$A21/1000,Vragenlijst!$A$5:$F$31,2,FALSE),0)</f>
        <v>0</v>
      </c>
      <c r="D21" s="3">
        <f>IFERROR(VLOOKUP($A$2+$A21/1000,Vragenlijst!$A$5:$F$31,3,FALSE),0)</f>
        <v>0</v>
      </c>
      <c r="E21" s="16">
        <f>IFERROR(VLOOKUP($A$2+$A21/1000,Vragenlijst!$A$5:$F$31,5,FALSE),0)</f>
        <v>0</v>
      </c>
      <c r="F21" s="16">
        <f>IFERROR(VLOOKUP($A$2+$A21/1000,Vragenlijst!$A$5:$J$31,10,FALSE),0)</f>
        <v>0</v>
      </c>
    </row>
    <row r="22" spans="1:6" ht="36" customHeight="1">
      <c r="A22" s="18">
        <v>16</v>
      </c>
      <c r="C22" s="24">
        <f>IFERROR(VLOOKUP($A$2+$A22/1000,Vragenlijst!$A$5:$F$31,2,FALSE),0)</f>
        <v>0</v>
      </c>
      <c r="D22" s="3">
        <f>IFERROR(VLOOKUP($A$2+$A22/1000,Vragenlijst!$A$5:$F$31,3,FALSE),0)</f>
        <v>0</v>
      </c>
      <c r="E22" s="16">
        <f>IFERROR(VLOOKUP($A$2+$A22/1000,Vragenlijst!$A$5:$F$31,5,FALSE),0)</f>
        <v>0</v>
      </c>
      <c r="F22" s="16">
        <f>IFERROR(VLOOKUP($A$2+$A22/1000,Vragenlijst!$A$5:$J$31,10,FALSE),0)</f>
        <v>0</v>
      </c>
    </row>
    <row r="23" spans="1:6" ht="36" customHeight="1">
      <c r="A23" s="18">
        <v>17</v>
      </c>
      <c r="C23" s="24">
        <f>IFERROR(VLOOKUP($A$2+$A23/1000,Vragenlijst!$A$5:$F$31,2,FALSE),0)</f>
        <v>0</v>
      </c>
      <c r="D23" s="3">
        <f>IFERROR(VLOOKUP($A$2+$A23/1000,Vragenlijst!$A$5:$F$31,3,FALSE),0)</f>
        <v>0</v>
      </c>
      <c r="E23" s="16">
        <f>IFERROR(VLOOKUP($A$2+$A23/1000,Vragenlijst!$A$5:$F$31,5,FALSE),0)</f>
        <v>0</v>
      </c>
      <c r="F23" s="16">
        <f>IFERROR(VLOOKUP($A$2+$A23/1000,Vragenlijst!$A$5:$J$31,10,FALSE),0)</f>
        <v>0</v>
      </c>
    </row>
    <row r="24" spans="1:6" ht="36" customHeight="1">
      <c r="A24" s="18">
        <v>18</v>
      </c>
      <c r="C24" s="24">
        <f>IFERROR(VLOOKUP($A$2+$A24/1000,Vragenlijst!$A$5:$F$31,2,FALSE),0)</f>
        <v>0</v>
      </c>
      <c r="D24" s="3">
        <f>IFERROR(VLOOKUP($A$2+$A24/1000,Vragenlijst!$A$5:$F$31,3,FALSE),0)</f>
        <v>0</v>
      </c>
      <c r="E24" s="16">
        <f>IFERROR(VLOOKUP($A$2+$A24/1000,Vragenlijst!$A$5:$F$31,5,FALSE),0)</f>
        <v>0</v>
      </c>
      <c r="F24" s="16">
        <f>IFERROR(VLOOKUP($A$2+$A24/1000,Vragenlijst!$A$5:$J$31,10,FALSE),0)</f>
        <v>0</v>
      </c>
    </row>
    <row r="25" spans="1:6" ht="36" customHeight="1">
      <c r="A25" s="18">
        <v>19</v>
      </c>
      <c r="C25" s="24">
        <f>IFERROR(VLOOKUP($A$2+$A25/1000,Vragenlijst!$A$5:$F$31,2,FALSE),0)</f>
        <v>0</v>
      </c>
      <c r="D25" s="3">
        <f>IFERROR(VLOOKUP($A$2+$A25/1000,Vragenlijst!$A$5:$F$31,3,FALSE),0)</f>
        <v>0</v>
      </c>
      <c r="E25" s="16">
        <f>IFERROR(VLOOKUP($A$2+$A25/1000,Vragenlijst!$A$5:$F$31,5,FALSE),0)</f>
        <v>0</v>
      </c>
      <c r="F25" s="16">
        <f>IFERROR(VLOOKUP($A$2+$A25/1000,Vragenlijst!$A$5:$J$31,10,FALSE),0)</f>
        <v>0</v>
      </c>
    </row>
    <row r="26" spans="1:6" ht="36" customHeight="1">
      <c r="A26" s="18">
        <v>20</v>
      </c>
      <c r="C26" s="24">
        <f>IFERROR(VLOOKUP($A$2+$A26/1000,Vragenlijst!$A$5:$F$31,2,FALSE),0)</f>
        <v>0</v>
      </c>
      <c r="D26" s="3">
        <f>IFERROR(VLOOKUP($A$2+$A26/1000,Vragenlijst!$A$5:$F$31,3,FALSE),0)</f>
        <v>0</v>
      </c>
      <c r="E26" s="16">
        <f>IFERROR(VLOOKUP($A$2+$A26/1000,Vragenlijst!$A$5:$F$31,5,FALSE),0)</f>
        <v>0</v>
      </c>
      <c r="F26" s="16">
        <f>IFERROR(VLOOKUP($A$2+$A26/1000,Vragenlijst!$A$5:$J$31,10,FALSE),0)</f>
        <v>0</v>
      </c>
    </row>
    <row r="27" spans="1:6" ht="36" customHeight="1">
      <c r="A27" s="18">
        <v>21</v>
      </c>
      <c r="C27" s="24">
        <f>IFERROR(VLOOKUP($A$2+$A27/1000,Vragenlijst!$A$5:$F$31,2,FALSE),0)</f>
        <v>0</v>
      </c>
      <c r="D27" s="3">
        <f>IFERROR(VLOOKUP($A$2+$A27/1000,Vragenlijst!$A$5:$F$31,3,FALSE),0)</f>
        <v>0</v>
      </c>
      <c r="E27" s="16">
        <f>IFERROR(VLOOKUP($A$2+$A27/1000,Vragenlijst!$A$5:$F$31,5,FALSE),0)</f>
        <v>0</v>
      </c>
      <c r="F27" s="16">
        <f>IFERROR(VLOOKUP($A$2+$A27/1000,Vragenlijst!$A$5:$J$31,10,FALSE),0)</f>
        <v>0</v>
      </c>
    </row>
    <row r="28" spans="1:6" ht="36" customHeight="1">
      <c r="A28" s="18">
        <v>22</v>
      </c>
      <c r="C28" s="24">
        <f>IFERROR(VLOOKUP($A$2+$A28/1000,Vragenlijst!$A$5:$F$31,2,FALSE),0)</f>
        <v>0</v>
      </c>
      <c r="D28" s="3">
        <f>IFERROR(VLOOKUP($A$2+$A28/1000,Vragenlijst!$A$5:$F$31,3,FALSE),0)</f>
        <v>0</v>
      </c>
      <c r="E28" s="16">
        <f>IFERROR(VLOOKUP($A$2+$A28/1000,Vragenlijst!$A$5:$F$31,5,FALSE),0)</f>
        <v>0</v>
      </c>
      <c r="F28" s="16">
        <f>IFERROR(VLOOKUP($A$2+$A28/1000,Vragenlijst!$A$5:$J$31,10,FALSE),0)</f>
        <v>0</v>
      </c>
    </row>
    <row r="29" spans="1:6" ht="36" customHeight="1">
      <c r="A29" s="18">
        <v>23</v>
      </c>
      <c r="C29" s="24">
        <f>IFERROR(VLOOKUP($A$2+$A29/1000,Vragenlijst!$A$5:$F$31,2,FALSE),0)</f>
        <v>0</v>
      </c>
      <c r="D29" s="3">
        <f>IFERROR(VLOOKUP($A$2+$A29/1000,Vragenlijst!$A$5:$F$31,3,FALSE),0)</f>
        <v>0</v>
      </c>
      <c r="E29" s="16">
        <f>IFERROR(VLOOKUP($A$2+$A29/1000,Vragenlijst!$A$5:$F$31,5,FALSE),0)</f>
        <v>0</v>
      </c>
      <c r="F29" s="16">
        <f>IFERROR(VLOOKUP($A$2+$A29/1000,Vragenlijst!$A$5:$J$31,10,FALSE),0)</f>
        <v>0</v>
      </c>
    </row>
    <row r="30" spans="1:6" ht="36" customHeight="1">
      <c r="A30" s="18">
        <v>24</v>
      </c>
      <c r="C30" s="24">
        <f>IFERROR(VLOOKUP($A$2+$A30/1000,Vragenlijst!$A$5:$F$31,2,FALSE),0)</f>
        <v>0</v>
      </c>
      <c r="D30" s="3">
        <f>IFERROR(VLOOKUP($A$2+$A30/1000,Vragenlijst!$A$5:$F$31,3,FALSE),0)</f>
        <v>0</v>
      </c>
      <c r="E30" s="16">
        <f>IFERROR(VLOOKUP($A$2+$A30/1000,Vragenlijst!$A$5:$F$31,5,FALSE),0)</f>
        <v>0</v>
      </c>
      <c r="F30" s="16">
        <f>IFERROR(VLOOKUP($A$2+$A30/1000,Vragenlijst!$A$5:$J$31,10,FALSE),0)</f>
        <v>0</v>
      </c>
    </row>
    <row r="31" spans="1:6">
      <c r="C31" s="26"/>
      <c r="D31" s="5"/>
      <c r="E31" s="16"/>
      <c r="F31" s="5"/>
    </row>
  </sheetData>
  <sheetProtection password="8B56" sheet="1" objects="1" scenarios="1" selectLockedCells="1"/>
  <mergeCells count="1">
    <mergeCell ref="D3:F3"/>
  </mergeCells>
  <conditionalFormatting sqref="C8:F31">
    <cfRule type="expression" dxfId="34" priority="3">
      <formula>C8=C7</formula>
    </cfRule>
    <cfRule type="expression" dxfId="33" priority="4">
      <formula>C8&lt;&gt;C7</formula>
    </cfRule>
    <cfRule type="cellIs" dxfId="32" priority="5" operator="equal">
      <formula>0</formula>
    </cfRule>
  </conditionalFormatting>
  <conditionalFormatting sqref="C7:F7">
    <cfRule type="expression" dxfId="31" priority="6">
      <formula>C7=C4</formula>
    </cfRule>
    <cfRule type="expression" dxfId="30" priority="7">
      <formula>C7&lt;&gt;C4</formula>
    </cfRule>
    <cfRule type="cellIs" dxfId="29" priority="8" operator="equal">
      <formula>0</formula>
    </cfRule>
  </conditionalFormatting>
  <conditionalFormatting sqref="B7:B30">
    <cfRule type="expression" dxfId="28" priority="2">
      <formula>$C7&lt;&gt;0</formula>
    </cfRule>
  </conditionalFormatting>
  <conditionalFormatting sqref="B6">
    <cfRule type="expression" dxfId="27" priority="1">
      <formula>$C$7&lt;&gt;0</formula>
    </cfRule>
  </conditionalFormatting>
  <pageMargins left="0.19685039370078741" right="0.19685039370078741" top="0.39370078740157483" bottom="0.19685039370078741" header="0.31496062992125984" footer="0.31496062992125984"/>
  <pageSetup paperSize="9" scale="75" orientation="portrait" verticalDpi="0" r:id="rId1"/>
  <headerFooter>
    <oddFooter>&amp;L&amp;"Verdana,Cursief"&amp;7Borgingsvragenlijst Taakspel&amp;R&amp;"Verdana,Cursief"&amp;7© CED-Groep</oddFooter>
  </headerFooter>
  <drawing r:id="rId2"/>
</worksheet>
</file>

<file path=xl/worksheets/sheet5.xml><?xml version="1.0" encoding="utf-8"?>
<worksheet xmlns="http://schemas.openxmlformats.org/spreadsheetml/2006/main" xmlns:r="http://schemas.openxmlformats.org/officeDocument/2006/relationships">
  <sheetPr>
    <tabColor rgb="FFFA3232"/>
    <pageSetUpPr fitToPage="1"/>
  </sheetPr>
  <dimension ref="A1:K31"/>
  <sheetViews>
    <sheetView topLeftCell="B1" workbookViewId="0">
      <selection activeCell="D1" sqref="D1"/>
    </sheetView>
  </sheetViews>
  <sheetFormatPr defaultRowHeight="11.25"/>
  <cols>
    <col min="1" max="1" width="9" style="5" hidden="1" customWidth="1"/>
    <col min="2" max="2" width="1.625" style="18" customWidth="1"/>
    <col min="3" max="3" width="24.625" style="27" customWidth="1"/>
    <col min="4" max="4" width="3.625" style="18" customWidth="1"/>
    <col min="5" max="5" width="48.625" style="18" customWidth="1"/>
    <col min="6" max="6" width="44.625" style="18" customWidth="1"/>
    <col min="7" max="7" width="4.625" style="5" customWidth="1"/>
    <col min="8" max="16384" width="9" style="5"/>
  </cols>
  <sheetData>
    <row r="1" spans="1:11" ht="41.1" customHeight="1">
      <c r="A1" s="1"/>
      <c r="B1" s="1"/>
      <c r="C1" s="23"/>
      <c r="D1" s="2"/>
      <c r="E1" s="3"/>
      <c r="F1" s="3"/>
      <c r="G1" s="3"/>
      <c r="H1" s="15"/>
      <c r="I1" s="15"/>
      <c r="J1" s="15"/>
      <c r="K1" s="16"/>
    </row>
    <row r="2" spans="1:11" ht="36" customHeight="1">
      <c r="A2" s="41">
        <v>5</v>
      </c>
      <c r="B2" s="41"/>
      <c r="C2" s="31"/>
      <c r="D2" s="31"/>
      <c r="E2" s="32" t="s">
        <v>21</v>
      </c>
      <c r="F2" s="3"/>
      <c r="G2" s="3"/>
      <c r="H2" s="15"/>
      <c r="I2" s="15"/>
      <c r="J2" s="15"/>
      <c r="K2" s="16"/>
    </row>
    <row r="3" spans="1:11" s="19" customFormat="1" ht="30" customHeight="1">
      <c r="C3" s="25"/>
      <c r="D3" s="58" t="s">
        <v>74</v>
      </c>
      <c r="E3" s="59"/>
      <c r="F3" s="59"/>
    </row>
    <row r="4" spans="1:11" s="19" customFormat="1" ht="3.95" customHeight="1">
      <c r="C4" s="25"/>
    </row>
    <row r="5" spans="1:11" s="19" customFormat="1" ht="3.95" customHeight="1">
      <c r="B5" s="43"/>
      <c r="C5" s="44"/>
      <c r="D5" s="43"/>
      <c r="E5" s="43"/>
      <c r="F5" s="43"/>
    </row>
    <row r="6" spans="1:11" s="19" customFormat="1" ht="3.95" customHeight="1">
      <c r="C6" s="25"/>
    </row>
    <row r="7" spans="1:11" ht="36" customHeight="1">
      <c r="A7" s="5">
        <v>1</v>
      </c>
      <c r="C7" s="24">
        <f>IFERROR(VLOOKUP($A$2+$A7/1000,Vragenlijst!$A$5:$F$31,2,FALSE),0)</f>
        <v>0</v>
      </c>
      <c r="D7" s="3">
        <f>IFERROR(VLOOKUP($A$2+$A7/1000,Vragenlijst!$A$5:$F$31,3,FALSE),0)</f>
        <v>0</v>
      </c>
      <c r="E7" s="16">
        <f>IFERROR(VLOOKUP($A$2+$A7/1000,Vragenlijst!$A$5:$F$31,6,FALSE),0)</f>
        <v>0</v>
      </c>
      <c r="F7" s="16">
        <f>IFERROR(VLOOKUP($A$2+$A7/1000,Vragenlijst!$A$5:$J$31,10,FALSE),0)</f>
        <v>0</v>
      </c>
    </row>
    <row r="8" spans="1:11" ht="36" customHeight="1">
      <c r="A8" s="5">
        <v>2</v>
      </c>
      <c r="C8" s="24">
        <f>IFERROR(VLOOKUP($A$2+$A8/1000,Vragenlijst!$A$5:$F$31,2,FALSE),0)</f>
        <v>0</v>
      </c>
      <c r="D8" s="3">
        <f>IFERROR(VLOOKUP($A$2+$A8/1000,Vragenlijst!$A$5:$F$31,3,FALSE),0)</f>
        <v>0</v>
      </c>
      <c r="E8" s="16">
        <f>IFERROR(VLOOKUP($A$2+$A8/1000,Vragenlijst!$A$5:$F$31,6,FALSE),0)</f>
        <v>0</v>
      </c>
      <c r="F8" s="16">
        <f>IFERROR(VLOOKUP($A$2+$A8/1000,Vragenlijst!$A$5:$J$31,10,FALSE),0)</f>
        <v>0</v>
      </c>
    </row>
    <row r="9" spans="1:11" ht="36" customHeight="1">
      <c r="A9" s="5">
        <v>3</v>
      </c>
      <c r="C9" s="24">
        <f>IFERROR(VLOOKUP($A$2+$A9/1000,Vragenlijst!$A$5:$F$31,2,FALSE),0)</f>
        <v>0</v>
      </c>
      <c r="D9" s="3">
        <f>IFERROR(VLOOKUP($A$2+$A9/1000,Vragenlijst!$A$5:$F$31,3,FALSE),0)</f>
        <v>0</v>
      </c>
      <c r="E9" s="16">
        <f>IFERROR(VLOOKUP($A$2+$A9/1000,Vragenlijst!$A$5:$F$31,6,FALSE),0)</f>
        <v>0</v>
      </c>
      <c r="F9" s="16">
        <f>IFERROR(VLOOKUP($A$2+$A9/1000,Vragenlijst!$A$5:$J$31,10,FALSE),0)</f>
        <v>0</v>
      </c>
    </row>
    <row r="10" spans="1:11" ht="36" customHeight="1">
      <c r="A10" s="5">
        <v>4</v>
      </c>
      <c r="C10" s="24">
        <f>IFERROR(VLOOKUP($A$2+$A10/1000,Vragenlijst!$A$5:$F$31,2,FALSE),0)</f>
        <v>0</v>
      </c>
      <c r="D10" s="3">
        <f>IFERROR(VLOOKUP($A$2+$A10/1000,Vragenlijst!$A$5:$F$31,3,FALSE),0)</f>
        <v>0</v>
      </c>
      <c r="E10" s="16">
        <f>IFERROR(VLOOKUP($A$2+$A10/1000,Vragenlijst!$A$5:$F$31,6,FALSE),0)</f>
        <v>0</v>
      </c>
      <c r="F10" s="16">
        <f>IFERROR(VLOOKUP($A$2+$A10/1000,Vragenlijst!$A$5:$J$31,10,FALSE),0)</f>
        <v>0</v>
      </c>
    </row>
    <row r="11" spans="1:11" ht="36" customHeight="1">
      <c r="A11" s="5">
        <v>5</v>
      </c>
      <c r="C11" s="24">
        <f>IFERROR(VLOOKUP($A$2+$A11/1000,Vragenlijst!$A$5:$F$31,2,FALSE),0)</f>
        <v>0</v>
      </c>
      <c r="D11" s="3">
        <f>IFERROR(VLOOKUP($A$2+$A11/1000,Vragenlijst!$A$5:$F$31,3,FALSE),0)</f>
        <v>0</v>
      </c>
      <c r="E11" s="16">
        <f>IFERROR(VLOOKUP($A$2+$A11/1000,Vragenlijst!$A$5:$F$31,6,FALSE),0)</f>
        <v>0</v>
      </c>
      <c r="F11" s="16">
        <f>IFERROR(VLOOKUP($A$2+$A11/1000,Vragenlijst!$A$5:$J$31,10,FALSE),0)</f>
        <v>0</v>
      </c>
    </row>
    <row r="12" spans="1:11" ht="36" customHeight="1">
      <c r="A12" s="5">
        <v>6</v>
      </c>
      <c r="C12" s="24">
        <f>IFERROR(VLOOKUP($A$2+$A12/1000,Vragenlijst!$A$5:$F$31,2,FALSE),0)</f>
        <v>0</v>
      </c>
      <c r="D12" s="3">
        <f>IFERROR(VLOOKUP($A$2+$A12/1000,Vragenlijst!$A$5:$F$31,3,FALSE),0)</f>
        <v>0</v>
      </c>
      <c r="E12" s="16">
        <f>IFERROR(VLOOKUP($A$2+$A12/1000,Vragenlijst!$A$5:$F$31,6,FALSE),0)</f>
        <v>0</v>
      </c>
      <c r="F12" s="16">
        <f>IFERROR(VLOOKUP($A$2+$A12/1000,Vragenlijst!$A$5:$J$31,10,FALSE),0)</f>
        <v>0</v>
      </c>
    </row>
    <row r="13" spans="1:11" ht="36" customHeight="1">
      <c r="A13" s="5">
        <v>7</v>
      </c>
      <c r="C13" s="24">
        <f>IFERROR(VLOOKUP($A$2+$A13/1000,Vragenlijst!$A$5:$F$31,2,FALSE),0)</f>
        <v>0</v>
      </c>
      <c r="D13" s="3">
        <f>IFERROR(VLOOKUP($A$2+$A13/1000,Vragenlijst!$A$5:$F$31,3,FALSE),0)</f>
        <v>0</v>
      </c>
      <c r="E13" s="16">
        <f>IFERROR(VLOOKUP($A$2+$A13/1000,Vragenlijst!$A$5:$F$31,6,FALSE),0)</f>
        <v>0</v>
      </c>
      <c r="F13" s="16">
        <f>IFERROR(VLOOKUP($A$2+$A13/1000,Vragenlijst!$A$5:$J$31,10,FALSE),0)</f>
        <v>0</v>
      </c>
    </row>
    <row r="14" spans="1:11" ht="36" customHeight="1">
      <c r="A14" s="5">
        <v>8</v>
      </c>
      <c r="C14" s="24">
        <f>IFERROR(VLOOKUP($A$2+$A14/1000,Vragenlijst!$A$5:$F$31,2,FALSE),0)</f>
        <v>0</v>
      </c>
      <c r="D14" s="3">
        <f>IFERROR(VLOOKUP($A$2+$A14/1000,Vragenlijst!$A$5:$F$31,3,FALSE),0)</f>
        <v>0</v>
      </c>
      <c r="E14" s="16">
        <f>IFERROR(VLOOKUP($A$2+$A14/1000,Vragenlijst!$A$5:$F$31,6,FALSE),0)</f>
        <v>0</v>
      </c>
      <c r="F14" s="16">
        <f>IFERROR(VLOOKUP($A$2+$A14/1000,Vragenlijst!$A$5:$J$31,10,FALSE),0)</f>
        <v>0</v>
      </c>
    </row>
    <row r="15" spans="1:11" ht="36" customHeight="1">
      <c r="A15" s="5">
        <v>9</v>
      </c>
      <c r="C15" s="24">
        <f>IFERROR(VLOOKUP($A$2+$A15/1000,Vragenlijst!$A$5:$F$31,2,FALSE),0)</f>
        <v>0</v>
      </c>
      <c r="D15" s="3">
        <f>IFERROR(VLOOKUP($A$2+$A15/1000,Vragenlijst!$A$5:$F$31,3,FALSE),0)</f>
        <v>0</v>
      </c>
      <c r="E15" s="16">
        <f>IFERROR(VLOOKUP($A$2+$A15/1000,Vragenlijst!$A$5:$F$31,6,FALSE),0)</f>
        <v>0</v>
      </c>
      <c r="F15" s="16">
        <f>IFERROR(VLOOKUP($A$2+$A15/1000,Vragenlijst!$A$5:$J$31,10,FALSE),0)</f>
        <v>0</v>
      </c>
    </row>
    <row r="16" spans="1:11" ht="36" customHeight="1">
      <c r="A16" s="5">
        <v>10</v>
      </c>
      <c r="C16" s="24">
        <f>IFERROR(VLOOKUP($A$2+$A16/1000,Vragenlijst!$A$5:$F$31,2,FALSE),0)</f>
        <v>0</v>
      </c>
      <c r="D16" s="3">
        <f>IFERROR(VLOOKUP($A$2+$A16/1000,Vragenlijst!$A$5:$F$31,3,FALSE),0)</f>
        <v>0</v>
      </c>
      <c r="E16" s="16">
        <f>IFERROR(VLOOKUP($A$2+$A16/1000,Vragenlijst!$A$5:$F$31,6,FALSE),0)</f>
        <v>0</v>
      </c>
      <c r="F16" s="16">
        <f>IFERROR(VLOOKUP($A$2+$A16/1000,Vragenlijst!$A$5:$J$31,10,FALSE),0)</f>
        <v>0</v>
      </c>
    </row>
    <row r="17" spans="1:6" ht="36" customHeight="1">
      <c r="A17" s="5">
        <v>11</v>
      </c>
      <c r="C17" s="24">
        <f>IFERROR(VLOOKUP($A$2+$A17/1000,Vragenlijst!$A$5:$F$31,2,FALSE),0)</f>
        <v>0</v>
      </c>
      <c r="D17" s="3">
        <f>IFERROR(VLOOKUP($A$2+$A17/1000,Vragenlijst!$A$5:$F$31,3,FALSE),0)</f>
        <v>0</v>
      </c>
      <c r="E17" s="16">
        <f>IFERROR(VLOOKUP($A$2+$A17/1000,Vragenlijst!$A$5:$F$31,6,FALSE),0)</f>
        <v>0</v>
      </c>
      <c r="F17" s="16">
        <f>IFERROR(VLOOKUP($A$2+$A17/1000,Vragenlijst!$A$5:$J$31,10,FALSE),0)</f>
        <v>0</v>
      </c>
    </row>
    <row r="18" spans="1:6" ht="36" customHeight="1">
      <c r="A18" s="5">
        <v>12</v>
      </c>
      <c r="C18" s="24">
        <f>IFERROR(VLOOKUP($A$2+$A18/1000,Vragenlijst!$A$5:$F$31,2,FALSE),0)</f>
        <v>0</v>
      </c>
      <c r="D18" s="3">
        <f>IFERROR(VLOOKUP($A$2+$A18/1000,Vragenlijst!$A$5:$F$31,3,FALSE),0)</f>
        <v>0</v>
      </c>
      <c r="E18" s="16">
        <f>IFERROR(VLOOKUP($A$2+$A18/1000,Vragenlijst!$A$5:$F$31,6,FALSE),0)</f>
        <v>0</v>
      </c>
      <c r="F18" s="16">
        <f>IFERROR(VLOOKUP($A$2+$A18/1000,Vragenlijst!$A$5:$J$31,10,FALSE),0)</f>
        <v>0</v>
      </c>
    </row>
    <row r="19" spans="1:6" ht="36" customHeight="1">
      <c r="A19" s="5">
        <v>13</v>
      </c>
      <c r="C19" s="24">
        <f>IFERROR(VLOOKUP($A$2+$A19/1000,Vragenlijst!$A$5:$F$31,2,FALSE),0)</f>
        <v>0</v>
      </c>
      <c r="D19" s="3">
        <f>IFERROR(VLOOKUP($A$2+$A19/1000,Vragenlijst!$A$5:$F$31,3,FALSE),0)</f>
        <v>0</v>
      </c>
      <c r="E19" s="16">
        <f>IFERROR(VLOOKUP($A$2+$A19/1000,Vragenlijst!$A$5:$F$31,6,FALSE),0)</f>
        <v>0</v>
      </c>
      <c r="F19" s="16">
        <f>IFERROR(VLOOKUP($A$2+$A19/1000,Vragenlijst!$A$5:$J$31,10,FALSE),0)</f>
        <v>0</v>
      </c>
    </row>
    <row r="20" spans="1:6" ht="36" customHeight="1">
      <c r="A20" s="5">
        <v>14</v>
      </c>
      <c r="C20" s="24">
        <f>IFERROR(VLOOKUP($A$2+$A20/1000,Vragenlijst!$A$5:$F$31,2,FALSE),0)</f>
        <v>0</v>
      </c>
      <c r="D20" s="3">
        <f>IFERROR(VLOOKUP($A$2+$A20/1000,Vragenlijst!$A$5:$F$31,3,FALSE),0)</f>
        <v>0</v>
      </c>
      <c r="E20" s="16">
        <f>IFERROR(VLOOKUP($A$2+$A20/1000,Vragenlijst!$A$5:$F$31,6,FALSE),0)</f>
        <v>0</v>
      </c>
      <c r="F20" s="16">
        <f>IFERROR(VLOOKUP($A$2+$A20/1000,Vragenlijst!$A$5:$J$31,10,FALSE),0)</f>
        <v>0</v>
      </c>
    </row>
    <row r="21" spans="1:6" ht="36" customHeight="1">
      <c r="A21" s="5">
        <v>15</v>
      </c>
      <c r="C21" s="24">
        <f>IFERROR(VLOOKUP($A$2+$A21/1000,Vragenlijst!$A$5:$F$31,2,FALSE),0)</f>
        <v>0</v>
      </c>
      <c r="D21" s="3">
        <f>IFERROR(VLOOKUP($A$2+$A21/1000,Vragenlijst!$A$5:$F$31,3,FALSE),0)</f>
        <v>0</v>
      </c>
      <c r="E21" s="16">
        <f>IFERROR(VLOOKUP($A$2+$A21/1000,Vragenlijst!$A$5:$F$31,6,FALSE),0)</f>
        <v>0</v>
      </c>
      <c r="F21" s="16">
        <f>IFERROR(VLOOKUP($A$2+$A21/1000,Vragenlijst!$A$5:$J$31,10,FALSE),0)</f>
        <v>0</v>
      </c>
    </row>
    <row r="22" spans="1:6" ht="36" customHeight="1">
      <c r="A22" s="5">
        <v>16</v>
      </c>
      <c r="C22" s="24">
        <f>IFERROR(VLOOKUP($A$2+$A22/1000,Vragenlijst!$A$5:$F$31,2,FALSE),0)</f>
        <v>0</v>
      </c>
      <c r="D22" s="3">
        <f>IFERROR(VLOOKUP($A$2+$A22/1000,Vragenlijst!$A$5:$F$31,3,FALSE),0)</f>
        <v>0</v>
      </c>
      <c r="E22" s="16">
        <f>IFERROR(VLOOKUP($A$2+$A22/1000,Vragenlijst!$A$5:$F$31,6,FALSE),0)</f>
        <v>0</v>
      </c>
      <c r="F22" s="16">
        <f>IFERROR(VLOOKUP($A$2+$A22/1000,Vragenlijst!$A$5:$J$31,10,FALSE),0)</f>
        <v>0</v>
      </c>
    </row>
    <row r="23" spans="1:6" ht="36" customHeight="1">
      <c r="A23" s="5">
        <v>17</v>
      </c>
      <c r="C23" s="24">
        <f>IFERROR(VLOOKUP($A$2+$A23/1000,Vragenlijst!$A$5:$F$31,2,FALSE),0)</f>
        <v>0</v>
      </c>
      <c r="D23" s="3">
        <f>IFERROR(VLOOKUP($A$2+$A23/1000,Vragenlijst!$A$5:$F$31,3,FALSE),0)</f>
        <v>0</v>
      </c>
      <c r="E23" s="16">
        <f>IFERROR(VLOOKUP($A$2+$A23/1000,Vragenlijst!$A$5:$F$31,6,FALSE),0)</f>
        <v>0</v>
      </c>
      <c r="F23" s="16">
        <f>IFERROR(VLOOKUP($A$2+$A23/1000,Vragenlijst!$A$5:$J$31,10,FALSE),0)</f>
        <v>0</v>
      </c>
    </row>
    <row r="24" spans="1:6" ht="36" customHeight="1">
      <c r="A24" s="5">
        <v>18</v>
      </c>
      <c r="C24" s="24">
        <f>IFERROR(VLOOKUP($A$2+$A24/1000,Vragenlijst!$A$5:$F$31,2,FALSE),0)</f>
        <v>0</v>
      </c>
      <c r="D24" s="3">
        <f>IFERROR(VLOOKUP($A$2+$A24/1000,Vragenlijst!$A$5:$F$31,3,FALSE),0)</f>
        <v>0</v>
      </c>
      <c r="E24" s="16">
        <f>IFERROR(VLOOKUP($A$2+$A24/1000,Vragenlijst!$A$5:$F$31,6,FALSE),0)</f>
        <v>0</v>
      </c>
      <c r="F24" s="16">
        <f>IFERROR(VLOOKUP($A$2+$A24/1000,Vragenlijst!$A$5:$J$31,10,FALSE),0)</f>
        <v>0</v>
      </c>
    </row>
    <row r="25" spans="1:6" ht="36" customHeight="1">
      <c r="A25" s="5">
        <v>19</v>
      </c>
      <c r="C25" s="24">
        <f>IFERROR(VLOOKUP($A$2+$A25/1000,Vragenlijst!$A$5:$F$31,2,FALSE),0)</f>
        <v>0</v>
      </c>
      <c r="D25" s="3">
        <f>IFERROR(VLOOKUP($A$2+$A25/1000,Vragenlijst!$A$5:$F$31,3,FALSE),0)</f>
        <v>0</v>
      </c>
      <c r="E25" s="16">
        <f>IFERROR(VLOOKUP($A$2+$A25/1000,Vragenlijst!$A$5:$F$31,6,FALSE),0)</f>
        <v>0</v>
      </c>
      <c r="F25" s="16">
        <f>IFERROR(VLOOKUP($A$2+$A25/1000,Vragenlijst!$A$5:$J$31,10,FALSE),0)</f>
        <v>0</v>
      </c>
    </row>
    <row r="26" spans="1:6" ht="36" customHeight="1">
      <c r="A26" s="5">
        <v>20</v>
      </c>
      <c r="C26" s="24">
        <f>IFERROR(VLOOKUP($A$2+$A26/1000,Vragenlijst!$A$5:$F$31,2,FALSE),0)</f>
        <v>0</v>
      </c>
      <c r="D26" s="3">
        <f>IFERROR(VLOOKUP($A$2+$A26/1000,Vragenlijst!$A$5:$F$31,3,FALSE),0)</f>
        <v>0</v>
      </c>
      <c r="E26" s="16">
        <f>IFERROR(VLOOKUP($A$2+$A26/1000,Vragenlijst!$A$5:$F$31,6,FALSE),0)</f>
        <v>0</v>
      </c>
      <c r="F26" s="16">
        <f>IFERROR(VLOOKUP($A$2+$A26/1000,Vragenlijst!$A$5:$J$31,10,FALSE),0)</f>
        <v>0</v>
      </c>
    </row>
    <row r="27" spans="1:6" ht="36" customHeight="1">
      <c r="A27" s="5">
        <v>21</v>
      </c>
      <c r="C27" s="24">
        <f>IFERROR(VLOOKUP($A$2+$A27/1000,Vragenlijst!$A$5:$F$31,2,FALSE),0)</f>
        <v>0</v>
      </c>
      <c r="D27" s="3">
        <f>IFERROR(VLOOKUP($A$2+$A27/1000,Vragenlijst!$A$5:$F$31,3,FALSE),0)</f>
        <v>0</v>
      </c>
      <c r="E27" s="16">
        <f>IFERROR(VLOOKUP($A$2+$A27/1000,Vragenlijst!$A$5:$F$31,6,FALSE),0)</f>
        <v>0</v>
      </c>
      <c r="F27" s="16">
        <f>IFERROR(VLOOKUP($A$2+$A27/1000,Vragenlijst!$A$5:$J$31,10,FALSE),0)</f>
        <v>0</v>
      </c>
    </row>
    <row r="28" spans="1:6" ht="36" customHeight="1">
      <c r="A28" s="5">
        <v>22</v>
      </c>
      <c r="C28" s="24">
        <f>IFERROR(VLOOKUP($A$2+$A28/1000,Vragenlijst!$A$5:$F$31,2,FALSE),0)</f>
        <v>0</v>
      </c>
      <c r="D28" s="3">
        <f>IFERROR(VLOOKUP($A$2+$A28/1000,Vragenlijst!$A$5:$F$31,3,FALSE),0)</f>
        <v>0</v>
      </c>
      <c r="E28" s="16">
        <f>IFERROR(VLOOKUP($A$2+$A28/1000,Vragenlijst!$A$5:$F$31,6,FALSE),0)</f>
        <v>0</v>
      </c>
      <c r="F28" s="16">
        <f>IFERROR(VLOOKUP($A$2+$A28/1000,Vragenlijst!$A$5:$J$31,10,FALSE),0)</f>
        <v>0</v>
      </c>
    </row>
    <row r="29" spans="1:6" ht="36" customHeight="1">
      <c r="A29" s="5">
        <v>23</v>
      </c>
      <c r="C29" s="24">
        <f>IFERROR(VLOOKUP($A$2+$A29/1000,Vragenlijst!$A$5:$F$31,2,FALSE),0)</f>
        <v>0</v>
      </c>
      <c r="D29" s="3">
        <f>IFERROR(VLOOKUP($A$2+$A29/1000,Vragenlijst!$A$5:$F$31,3,FALSE),0)</f>
        <v>0</v>
      </c>
      <c r="E29" s="16">
        <f>IFERROR(VLOOKUP($A$2+$A29/1000,Vragenlijst!$A$5:$F$31,6,FALSE),0)</f>
        <v>0</v>
      </c>
      <c r="F29" s="16">
        <f>IFERROR(VLOOKUP($A$2+$A29/1000,Vragenlijst!$A$5:$J$31,10,FALSE),0)</f>
        <v>0</v>
      </c>
    </row>
    <row r="30" spans="1:6" ht="36" customHeight="1">
      <c r="A30" s="5">
        <v>24</v>
      </c>
      <c r="C30" s="24">
        <f>IFERROR(VLOOKUP($A$2+$A30/1000,Vragenlijst!$A$5:$F$31,2,FALSE),0)</f>
        <v>0</v>
      </c>
      <c r="D30" s="3">
        <f>IFERROR(VLOOKUP($A$2+$A30/1000,Vragenlijst!$A$5:$F$31,3,FALSE),0)</f>
        <v>0</v>
      </c>
      <c r="E30" s="16">
        <f>IFERROR(VLOOKUP($A$2+$A30/1000,Vragenlijst!$A$5:$F$31,6,FALSE),0)</f>
        <v>0</v>
      </c>
      <c r="F30" s="16">
        <f>IFERROR(VLOOKUP($A$2+$A30/1000,Vragenlijst!$A$5:$J$31,10,FALSE),0)</f>
        <v>0</v>
      </c>
    </row>
    <row r="31" spans="1:6">
      <c r="C31" s="26"/>
      <c r="D31" s="5"/>
      <c r="E31" s="16"/>
      <c r="F31" s="5"/>
    </row>
  </sheetData>
  <sheetProtection password="8B56" sheet="1" objects="1" scenarios="1" selectLockedCells="1"/>
  <mergeCells count="1">
    <mergeCell ref="D3:F3"/>
  </mergeCells>
  <conditionalFormatting sqref="C7:F31">
    <cfRule type="expression" dxfId="26" priority="10">
      <formula>C7=C6</formula>
    </cfRule>
    <cfRule type="expression" dxfId="25" priority="11">
      <formula>C7&lt;&gt;C6</formula>
    </cfRule>
    <cfRule type="cellIs" dxfId="24" priority="12" operator="equal">
      <formula>0</formula>
    </cfRule>
  </conditionalFormatting>
  <conditionalFormatting sqref="B6">
    <cfRule type="expression" dxfId="23" priority="9">
      <formula>$C$7&lt;&gt;0</formula>
    </cfRule>
  </conditionalFormatting>
  <conditionalFormatting sqref="C8:F31">
    <cfRule type="expression" dxfId="22" priority="6">
      <formula>C8=C7</formula>
    </cfRule>
    <cfRule type="expression" dxfId="21" priority="7">
      <formula>C8&lt;&gt;C7</formula>
    </cfRule>
    <cfRule type="cellIs" dxfId="20" priority="8" operator="equal">
      <formula>0</formula>
    </cfRule>
  </conditionalFormatting>
  <conditionalFormatting sqref="C7:F7">
    <cfRule type="expression" dxfId="19" priority="3">
      <formula>C7=C4</formula>
    </cfRule>
    <cfRule type="expression" dxfId="18" priority="4">
      <formula>C7&lt;&gt;C4</formula>
    </cfRule>
    <cfRule type="cellIs" dxfId="17" priority="5" operator="equal">
      <formula>0</formula>
    </cfRule>
  </conditionalFormatting>
  <conditionalFormatting sqref="B7:B30">
    <cfRule type="expression" dxfId="16" priority="2">
      <formula>$C7&lt;&gt;0</formula>
    </cfRule>
  </conditionalFormatting>
  <conditionalFormatting sqref="B6">
    <cfRule type="expression" dxfId="15" priority="1">
      <formula>$C$7&lt;&gt;0</formula>
    </cfRule>
  </conditionalFormatting>
  <printOptions horizontalCentered="1"/>
  <pageMargins left="0.19685039370078741" right="0.19685039370078741" top="0.19685039370078741" bottom="0.19685039370078741" header="0.31496062992125984" footer="0.31496062992125984"/>
  <pageSetup paperSize="9" scale="75" orientation="portrait" verticalDpi="0" r:id="rId1"/>
  <headerFooter>
    <oddFooter>&amp;L&amp;"Verdana,Cursief"&amp;7Borgingsvragenlijst Taakspel&amp;R&amp;"Verdana,Cursief"&amp;7© CED-Groep</oddFooter>
  </headerFooter>
  <drawing r:id="rId2"/>
</worksheet>
</file>

<file path=xl/worksheets/sheet6.xml><?xml version="1.0" encoding="utf-8"?>
<worksheet xmlns="http://schemas.openxmlformats.org/spreadsheetml/2006/main" xmlns:r="http://schemas.openxmlformats.org/officeDocument/2006/relationships">
  <sheetPr>
    <tabColor rgb="FF00AFF0"/>
    <pageSetUpPr fitToPage="1"/>
  </sheetPr>
  <dimension ref="A1:K31"/>
  <sheetViews>
    <sheetView topLeftCell="B1" workbookViewId="0">
      <selection activeCell="D1" sqref="D1"/>
    </sheetView>
  </sheetViews>
  <sheetFormatPr defaultRowHeight="11.25"/>
  <cols>
    <col min="1" max="1" width="9" style="18" hidden="1" customWidth="1"/>
    <col min="2" max="2" width="1.625" style="18" customWidth="1"/>
    <col min="3" max="3" width="24.625" style="27" customWidth="1"/>
    <col min="4" max="4" width="3.625" style="18" customWidth="1"/>
    <col min="5" max="5" width="48.625" style="18" customWidth="1"/>
    <col min="6" max="6" width="44.625" style="18" customWidth="1"/>
    <col min="7" max="7" width="4.625" style="18" customWidth="1"/>
    <col min="8" max="16384" width="9" style="18"/>
  </cols>
  <sheetData>
    <row r="1" spans="1:11" s="5" customFormat="1" ht="41.1" customHeight="1">
      <c r="A1" s="1"/>
      <c r="B1" s="1"/>
      <c r="C1" s="23"/>
      <c r="D1" s="2"/>
      <c r="E1" s="3"/>
      <c r="F1" s="3"/>
      <c r="G1" s="3"/>
      <c r="H1" s="15"/>
      <c r="I1" s="15"/>
      <c r="J1" s="15"/>
      <c r="K1" s="16"/>
    </row>
    <row r="2" spans="1:11" s="5" customFormat="1" ht="36" customHeight="1">
      <c r="A2" s="41">
        <v>7</v>
      </c>
      <c r="B2" s="41"/>
      <c r="C2" s="31"/>
      <c r="D2" s="31"/>
      <c r="E2" s="32" t="s">
        <v>22</v>
      </c>
      <c r="F2" s="3"/>
      <c r="G2" s="3"/>
      <c r="H2" s="15"/>
      <c r="I2" s="15"/>
      <c r="J2" s="15"/>
      <c r="K2" s="16"/>
    </row>
    <row r="3" spans="1:11" s="19" customFormat="1" ht="30" customHeight="1">
      <c r="C3" s="25"/>
      <c r="D3" s="58" t="s">
        <v>72</v>
      </c>
      <c r="E3" s="59"/>
      <c r="F3" s="59"/>
    </row>
    <row r="4" spans="1:11" s="19" customFormat="1" ht="3.95" customHeight="1">
      <c r="C4" s="25"/>
    </row>
    <row r="5" spans="1:11" s="19" customFormat="1" ht="3.95" customHeight="1">
      <c r="B5" s="30"/>
      <c r="C5" s="45"/>
      <c r="D5" s="30"/>
      <c r="E5" s="30"/>
      <c r="F5" s="30"/>
    </row>
    <row r="6" spans="1:11" s="19" customFormat="1" ht="3.95" customHeight="1">
      <c r="C6" s="25"/>
      <c r="D6" s="46"/>
    </row>
    <row r="7" spans="1:11" ht="36" customHeight="1">
      <c r="A7" s="18">
        <v>1</v>
      </c>
      <c r="C7" s="24">
        <f>IFERROR(VLOOKUP($A$2+$A7/1000,Vragenlijst!$A$5:$F$31,2,FALSE),0)</f>
        <v>0</v>
      </c>
      <c r="D7" s="3">
        <f>IFERROR(VLOOKUP($A$2+$A7/1000,Vragenlijst!$A$5:$F$31,3,FALSE),0)</f>
        <v>0</v>
      </c>
      <c r="E7" s="16">
        <f>IFERROR(VLOOKUP($A$2+$A7/1000,Vragenlijst!$A$5:$F$31,4,FALSE),0)</f>
        <v>0</v>
      </c>
      <c r="F7" s="16">
        <f>IFERROR(VLOOKUP($A$2+$A7/1000,Vragenlijst!$A$5:$J$31,10,FALSE),0)</f>
        <v>0</v>
      </c>
    </row>
    <row r="8" spans="1:11" ht="36" customHeight="1">
      <c r="A8" s="18">
        <v>2</v>
      </c>
      <c r="C8" s="24">
        <f>IFERROR(VLOOKUP($A$2+$A8/1000,Vragenlijst!$A$5:$F$31,2,FALSE),0)</f>
        <v>0</v>
      </c>
      <c r="D8" s="3">
        <f>IFERROR(VLOOKUP($A$2+$A8/1000,Vragenlijst!$A$5:$F$31,3,FALSE),0)</f>
        <v>0</v>
      </c>
      <c r="E8" s="16">
        <f>IFERROR(VLOOKUP($A$2+$A8/1000,Vragenlijst!$A$5:$F$31,4,FALSE),0)</f>
        <v>0</v>
      </c>
      <c r="F8" s="16">
        <f>IFERROR(VLOOKUP($A$2+$A8/1000,Vragenlijst!$A$5:$J$31,10,FALSE),0)</f>
        <v>0</v>
      </c>
    </row>
    <row r="9" spans="1:11" ht="36" customHeight="1">
      <c r="A9" s="18">
        <v>3</v>
      </c>
      <c r="C9" s="24">
        <f>IFERROR(VLOOKUP($A$2+$A9/1000,Vragenlijst!$A$5:$F$31,2,FALSE),0)</f>
        <v>0</v>
      </c>
      <c r="D9" s="3">
        <f>IFERROR(VLOOKUP($A$2+$A9/1000,Vragenlijst!$A$5:$F$31,3,FALSE),0)</f>
        <v>0</v>
      </c>
      <c r="E9" s="16">
        <f>IFERROR(VLOOKUP($A$2+$A9/1000,Vragenlijst!$A$5:$F$31,4,FALSE),0)</f>
        <v>0</v>
      </c>
      <c r="F9" s="16">
        <f>IFERROR(VLOOKUP($A$2+$A9/1000,Vragenlijst!$A$5:$J$31,10,FALSE),0)</f>
        <v>0</v>
      </c>
    </row>
    <row r="10" spans="1:11" ht="36" customHeight="1">
      <c r="A10" s="18">
        <v>4</v>
      </c>
      <c r="C10" s="24">
        <f>IFERROR(VLOOKUP($A$2+$A10/1000,Vragenlijst!$A$5:$F$31,2,FALSE),0)</f>
        <v>0</v>
      </c>
      <c r="D10" s="3">
        <f>IFERROR(VLOOKUP($A$2+$A10/1000,Vragenlijst!$A$5:$F$31,3,FALSE),0)</f>
        <v>0</v>
      </c>
      <c r="E10" s="16">
        <f>IFERROR(VLOOKUP($A$2+$A10/1000,Vragenlijst!$A$5:$F$31,4,FALSE),0)</f>
        <v>0</v>
      </c>
      <c r="F10" s="16">
        <f>IFERROR(VLOOKUP($A$2+$A10/1000,Vragenlijst!$A$5:$J$31,10,FALSE),0)</f>
        <v>0</v>
      </c>
    </row>
    <row r="11" spans="1:11" ht="36" customHeight="1">
      <c r="A11" s="18">
        <v>5</v>
      </c>
      <c r="C11" s="24">
        <f>IFERROR(VLOOKUP($A$2+$A11/1000,Vragenlijst!$A$5:$F$31,2,FALSE),0)</f>
        <v>0</v>
      </c>
      <c r="D11" s="3">
        <f>IFERROR(VLOOKUP($A$2+$A11/1000,Vragenlijst!$A$5:$F$31,3,FALSE),0)</f>
        <v>0</v>
      </c>
      <c r="E11" s="16">
        <f>IFERROR(VLOOKUP($A$2+$A11/1000,Vragenlijst!$A$5:$F$31,4,FALSE),0)</f>
        <v>0</v>
      </c>
      <c r="F11" s="16">
        <f>IFERROR(VLOOKUP($A$2+$A11/1000,Vragenlijst!$A$5:$J$31,10,FALSE),0)</f>
        <v>0</v>
      </c>
    </row>
    <row r="12" spans="1:11" ht="36" customHeight="1">
      <c r="A12" s="18">
        <v>6</v>
      </c>
      <c r="C12" s="24">
        <f>IFERROR(VLOOKUP($A$2+$A12/1000,Vragenlijst!$A$5:$F$31,2,FALSE),0)</f>
        <v>0</v>
      </c>
      <c r="D12" s="3">
        <f>IFERROR(VLOOKUP($A$2+$A12/1000,Vragenlijst!$A$5:$F$31,3,FALSE),0)</f>
        <v>0</v>
      </c>
      <c r="E12" s="16">
        <f>IFERROR(VLOOKUP($A$2+$A12/1000,Vragenlijst!$A$5:$F$31,4,FALSE),0)</f>
        <v>0</v>
      </c>
      <c r="F12" s="16">
        <f>IFERROR(VLOOKUP($A$2+$A12/1000,Vragenlijst!$A$5:$J$31,10,FALSE),0)</f>
        <v>0</v>
      </c>
    </row>
    <row r="13" spans="1:11" ht="36" customHeight="1">
      <c r="A13" s="18">
        <v>7</v>
      </c>
      <c r="C13" s="24">
        <f>IFERROR(VLOOKUP($A$2+$A13/1000,Vragenlijst!$A$5:$F$31,2,FALSE),0)</f>
        <v>0</v>
      </c>
      <c r="D13" s="3">
        <f>IFERROR(VLOOKUP($A$2+$A13/1000,Vragenlijst!$A$5:$F$31,3,FALSE),0)</f>
        <v>0</v>
      </c>
      <c r="E13" s="16">
        <f>IFERROR(VLOOKUP($A$2+$A13/1000,Vragenlijst!$A$5:$F$31,4,FALSE),0)</f>
        <v>0</v>
      </c>
      <c r="F13" s="16">
        <f>IFERROR(VLOOKUP($A$2+$A13/1000,Vragenlijst!$A$5:$J$31,10,FALSE),0)</f>
        <v>0</v>
      </c>
    </row>
    <row r="14" spans="1:11" ht="36" customHeight="1">
      <c r="A14" s="18">
        <v>8</v>
      </c>
      <c r="C14" s="24">
        <f>IFERROR(VLOOKUP($A$2+$A14/1000,Vragenlijst!$A$5:$F$31,2,FALSE),0)</f>
        <v>0</v>
      </c>
      <c r="D14" s="3">
        <f>IFERROR(VLOOKUP($A$2+$A14/1000,Vragenlijst!$A$5:$F$31,3,FALSE),0)</f>
        <v>0</v>
      </c>
      <c r="E14" s="16">
        <f>IFERROR(VLOOKUP($A$2+$A14/1000,Vragenlijst!$A$5:$F$31,4,FALSE),0)</f>
        <v>0</v>
      </c>
      <c r="F14" s="16">
        <f>IFERROR(VLOOKUP($A$2+$A14/1000,Vragenlijst!$A$5:$J$31,10,FALSE),0)</f>
        <v>0</v>
      </c>
    </row>
    <row r="15" spans="1:11" ht="36" customHeight="1">
      <c r="A15" s="18">
        <v>9</v>
      </c>
      <c r="C15" s="24">
        <f>IFERROR(VLOOKUP($A$2+$A15/1000,Vragenlijst!$A$5:$F$31,2,FALSE),0)</f>
        <v>0</v>
      </c>
      <c r="D15" s="3">
        <f>IFERROR(VLOOKUP($A$2+$A15/1000,Vragenlijst!$A$5:$F$31,3,FALSE),0)</f>
        <v>0</v>
      </c>
      <c r="E15" s="16">
        <f>IFERROR(VLOOKUP($A$2+$A15/1000,Vragenlijst!$A$5:$F$31,4,FALSE),0)</f>
        <v>0</v>
      </c>
      <c r="F15" s="16">
        <f>IFERROR(VLOOKUP($A$2+$A15/1000,Vragenlijst!$A$5:$J$31,10,FALSE),0)</f>
        <v>0</v>
      </c>
    </row>
    <row r="16" spans="1:11" ht="36" customHeight="1">
      <c r="A16" s="18">
        <v>10</v>
      </c>
      <c r="C16" s="24">
        <f>IFERROR(VLOOKUP($A$2+$A16/1000,Vragenlijst!$A$5:$F$31,2,FALSE),0)</f>
        <v>0</v>
      </c>
      <c r="D16" s="3">
        <f>IFERROR(VLOOKUP($A$2+$A16/1000,Vragenlijst!$A$5:$F$31,3,FALSE),0)</f>
        <v>0</v>
      </c>
      <c r="E16" s="16">
        <f>IFERROR(VLOOKUP($A$2+$A16/1000,Vragenlijst!$A$5:$F$31,4,FALSE),0)</f>
        <v>0</v>
      </c>
      <c r="F16" s="16">
        <f>IFERROR(VLOOKUP($A$2+$A16/1000,Vragenlijst!$A$5:$J$31,10,FALSE),0)</f>
        <v>0</v>
      </c>
    </row>
    <row r="17" spans="1:6" ht="36" customHeight="1">
      <c r="A17" s="18">
        <v>11</v>
      </c>
      <c r="C17" s="24">
        <f>IFERROR(VLOOKUP($A$2+$A17/1000,Vragenlijst!$A$5:$F$31,2,FALSE),0)</f>
        <v>0</v>
      </c>
      <c r="D17" s="3">
        <f>IFERROR(VLOOKUP($A$2+$A17/1000,Vragenlijst!$A$5:$F$31,3,FALSE),0)</f>
        <v>0</v>
      </c>
      <c r="E17" s="16">
        <f>IFERROR(VLOOKUP($A$2+$A17/1000,Vragenlijst!$A$5:$F$31,4,FALSE),0)</f>
        <v>0</v>
      </c>
      <c r="F17" s="16">
        <f>IFERROR(VLOOKUP($A$2+$A17/1000,Vragenlijst!$A$5:$J$31,10,FALSE),0)</f>
        <v>0</v>
      </c>
    </row>
    <row r="18" spans="1:6" ht="36" customHeight="1">
      <c r="A18" s="18">
        <v>12</v>
      </c>
      <c r="C18" s="24">
        <f>IFERROR(VLOOKUP($A$2+$A18/1000,Vragenlijst!$A$5:$F$31,2,FALSE),0)</f>
        <v>0</v>
      </c>
      <c r="D18" s="3">
        <f>IFERROR(VLOOKUP($A$2+$A18/1000,Vragenlijst!$A$5:$F$31,3,FALSE),0)</f>
        <v>0</v>
      </c>
      <c r="E18" s="16">
        <f>IFERROR(VLOOKUP($A$2+$A18/1000,Vragenlijst!$A$5:$F$31,4,FALSE),0)</f>
        <v>0</v>
      </c>
      <c r="F18" s="16">
        <f>IFERROR(VLOOKUP($A$2+$A18/1000,Vragenlijst!$A$5:$J$31,10,FALSE),0)</f>
        <v>0</v>
      </c>
    </row>
    <row r="19" spans="1:6" ht="36" customHeight="1">
      <c r="A19" s="18">
        <v>13</v>
      </c>
      <c r="C19" s="24">
        <f>IFERROR(VLOOKUP($A$2+$A19/1000,Vragenlijst!$A$5:$F$31,2,FALSE),0)</f>
        <v>0</v>
      </c>
      <c r="D19" s="3">
        <f>IFERROR(VLOOKUP($A$2+$A19/1000,Vragenlijst!$A$5:$F$31,3,FALSE),0)</f>
        <v>0</v>
      </c>
      <c r="E19" s="16">
        <f>IFERROR(VLOOKUP($A$2+$A19/1000,Vragenlijst!$A$5:$F$31,4,FALSE),0)</f>
        <v>0</v>
      </c>
      <c r="F19" s="16">
        <f>IFERROR(VLOOKUP($A$2+$A19/1000,Vragenlijst!$A$5:$J$31,10,FALSE),0)</f>
        <v>0</v>
      </c>
    </row>
    <row r="20" spans="1:6" ht="36" customHeight="1">
      <c r="A20" s="18">
        <v>14</v>
      </c>
      <c r="C20" s="24">
        <f>IFERROR(VLOOKUP($A$2+$A20/1000,Vragenlijst!$A$5:$F$31,2,FALSE),0)</f>
        <v>0</v>
      </c>
      <c r="D20" s="3">
        <f>IFERROR(VLOOKUP($A$2+$A20/1000,Vragenlijst!$A$5:$F$31,3,FALSE),0)</f>
        <v>0</v>
      </c>
      <c r="E20" s="16">
        <f>IFERROR(VLOOKUP($A$2+$A20/1000,Vragenlijst!$A$5:$F$31,4,FALSE),0)</f>
        <v>0</v>
      </c>
      <c r="F20" s="16">
        <f>IFERROR(VLOOKUP($A$2+$A20/1000,Vragenlijst!$A$5:$J$31,10,FALSE),0)</f>
        <v>0</v>
      </c>
    </row>
    <row r="21" spans="1:6" ht="36" customHeight="1">
      <c r="A21" s="18">
        <v>15</v>
      </c>
      <c r="C21" s="24">
        <f>IFERROR(VLOOKUP($A$2+$A21/1000,Vragenlijst!$A$5:$F$31,2,FALSE),0)</f>
        <v>0</v>
      </c>
      <c r="D21" s="3">
        <f>IFERROR(VLOOKUP($A$2+$A21/1000,Vragenlijst!$A$5:$F$31,3,FALSE),0)</f>
        <v>0</v>
      </c>
      <c r="E21" s="16">
        <f>IFERROR(VLOOKUP($A$2+$A21/1000,Vragenlijst!$A$5:$F$31,4,FALSE),0)</f>
        <v>0</v>
      </c>
      <c r="F21" s="16">
        <f>IFERROR(VLOOKUP($A$2+$A21/1000,Vragenlijst!$A$5:$J$31,10,FALSE),0)</f>
        <v>0</v>
      </c>
    </row>
    <row r="22" spans="1:6" ht="36" customHeight="1">
      <c r="A22" s="18">
        <v>16</v>
      </c>
      <c r="C22" s="24">
        <f>IFERROR(VLOOKUP($A$2+$A22/1000,Vragenlijst!$A$5:$F$31,2,FALSE),0)</f>
        <v>0</v>
      </c>
      <c r="D22" s="3">
        <f>IFERROR(VLOOKUP($A$2+$A22/1000,Vragenlijst!$A$5:$F$31,3,FALSE),0)</f>
        <v>0</v>
      </c>
      <c r="E22" s="16">
        <f>IFERROR(VLOOKUP($A$2+$A22/1000,Vragenlijst!$A$5:$F$31,4,FALSE),0)</f>
        <v>0</v>
      </c>
      <c r="F22" s="16">
        <f>IFERROR(VLOOKUP($A$2+$A22/1000,Vragenlijst!$A$5:$J$31,10,FALSE),0)</f>
        <v>0</v>
      </c>
    </row>
    <row r="23" spans="1:6" ht="36" customHeight="1">
      <c r="A23" s="18">
        <v>17</v>
      </c>
      <c r="C23" s="24">
        <f>IFERROR(VLOOKUP($A$2+$A23/1000,Vragenlijst!$A$5:$F$31,2,FALSE),0)</f>
        <v>0</v>
      </c>
      <c r="D23" s="3">
        <f>IFERROR(VLOOKUP($A$2+$A23/1000,Vragenlijst!$A$5:$F$31,3,FALSE),0)</f>
        <v>0</v>
      </c>
      <c r="E23" s="16">
        <f>IFERROR(VLOOKUP($A$2+$A23/1000,Vragenlijst!$A$5:$F$31,4,FALSE),0)</f>
        <v>0</v>
      </c>
      <c r="F23" s="16">
        <f>IFERROR(VLOOKUP($A$2+$A23/1000,Vragenlijst!$A$5:$J$31,10,FALSE),0)</f>
        <v>0</v>
      </c>
    </row>
    <row r="24" spans="1:6" ht="36" customHeight="1">
      <c r="A24" s="18">
        <v>18</v>
      </c>
      <c r="C24" s="24">
        <f>IFERROR(VLOOKUP($A$2+$A24/1000,Vragenlijst!$A$5:$F$31,2,FALSE),0)</f>
        <v>0</v>
      </c>
      <c r="D24" s="3">
        <f>IFERROR(VLOOKUP($A$2+$A24/1000,Vragenlijst!$A$5:$F$31,3,FALSE),0)</f>
        <v>0</v>
      </c>
      <c r="E24" s="16">
        <f>IFERROR(VLOOKUP($A$2+$A24/1000,Vragenlijst!$A$5:$F$31,4,FALSE),0)</f>
        <v>0</v>
      </c>
      <c r="F24" s="16">
        <f>IFERROR(VLOOKUP($A$2+$A24/1000,Vragenlijst!$A$5:$J$31,10,FALSE),0)</f>
        <v>0</v>
      </c>
    </row>
    <row r="25" spans="1:6" ht="36" customHeight="1">
      <c r="A25" s="18">
        <v>19</v>
      </c>
      <c r="C25" s="24">
        <f>IFERROR(VLOOKUP($A$2+$A25/1000,Vragenlijst!$A$5:$F$31,2,FALSE),0)</f>
        <v>0</v>
      </c>
      <c r="D25" s="3">
        <f>IFERROR(VLOOKUP($A$2+$A25/1000,Vragenlijst!$A$5:$F$31,3,FALSE),0)</f>
        <v>0</v>
      </c>
      <c r="E25" s="16">
        <f>IFERROR(VLOOKUP($A$2+$A25/1000,Vragenlijst!$A$5:$F$31,4,FALSE),0)</f>
        <v>0</v>
      </c>
      <c r="F25" s="16">
        <f>IFERROR(VLOOKUP($A$2+$A25/1000,Vragenlijst!$A$5:$J$31,10,FALSE),0)</f>
        <v>0</v>
      </c>
    </row>
    <row r="26" spans="1:6" ht="36" customHeight="1">
      <c r="A26" s="18">
        <v>20</v>
      </c>
      <c r="C26" s="24">
        <f>IFERROR(VLOOKUP($A$2+$A26/1000,Vragenlijst!$A$5:$F$31,2,FALSE),0)</f>
        <v>0</v>
      </c>
      <c r="D26" s="3">
        <f>IFERROR(VLOOKUP($A$2+$A26/1000,Vragenlijst!$A$5:$F$31,3,FALSE),0)</f>
        <v>0</v>
      </c>
      <c r="E26" s="16">
        <f>IFERROR(VLOOKUP($A$2+$A26/1000,Vragenlijst!$A$5:$F$31,4,FALSE),0)</f>
        <v>0</v>
      </c>
      <c r="F26" s="16">
        <f>IFERROR(VLOOKUP($A$2+$A26/1000,Vragenlijst!$A$5:$J$31,10,FALSE),0)</f>
        <v>0</v>
      </c>
    </row>
    <row r="27" spans="1:6" ht="36" customHeight="1">
      <c r="A27" s="18">
        <v>21</v>
      </c>
      <c r="C27" s="24">
        <f>IFERROR(VLOOKUP($A$2+$A27/1000,Vragenlijst!$A$5:$F$31,2,FALSE),0)</f>
        <v>0</v>
      </c>
      <c r="D27" s="3">
        <f>IFERROR(VLOOKUP($A$2+$A27/1000,Vragenlijst!$A$5:$F$31,3,FALSE),0)</f>
        <v>0</v>
      </c>
      <c r="E27" s="16">
        <f>IFERROR(VLOOKUP($A$2+$A27/1000,Vragenlijst!$A$5:$F$31,4,FALSE),0)</f>
        <v>0</v>
      </c>
      <c r="F27" s="16">
        <f>IFERROR(VLOOKUP($A$2+$A27/1000,Vragenlijst!$A$5:$J$31,10,FALSE),0)</f>
        <v>0</v>
      </c>
    </row>
    <row r="28" spans="1:6" ht="36" customHeight="1">
      <c r="A28" s="18">
        <v>22</v>
      </c>
      <c r="C28" s="24">
        <f>IFERROR(VLOOKUP($A$2+$A28/1000,Vragenlijst!$A$5:$F$31,2,FALSE),0)</f>
        <v>0</v>
      </c>
      <c r="D28" s="3">
        <f>IFERROR(VLOOKUP($A$2+$A28/1000,Vragenlijst!$A$5:$F$31,3,FALSE),0)</f>
        <v>0</v>
      </c>
      <c r="E28" s="16">
        <f>IFERROR(VLOOKUP($A$2+$A28/1000,Vragenlijst!$A$5:$F$31,4,FALSE),0)</f>
        <v>0</v>
      </c>
      <c r="F28" s="16">
        <f>IFERROR(VLOOKUP($A$2+$A28/1000,Vragenlijst!$A$5:$J$31,10,FALSE),0)</f>
        <v>0</v>
      </c>
    </row>
    <row r="29" spans="1:6" ht="36" customHeight="1">
      <c r="A29" s="18">
        <v>23</v>
      </c>
      <c r="C29" s="24">
        <f>IFERROR(VLOOKUP($A$2+$A29/1000,Vragenlijst!$A$5:$F$31,2,FALSE),0)</f>
        <v>0</v>
      </c>
      <c r="D29" s="3">
        <f>IFERROR(VLOOKUP($A$2+$A29/1000,Vragenlijst!$A$5:$F$31,3,FALSE),0)</f>
        <v>0</v>
      </c>
      <c r="E29" s="16">
        <f>IFERROR(VLOOKUP($A$2+$A29/1000,Vragenlijst!$A$5:$F$31,4,FALSE),0)</f>
        <v>0</v>
      </c>
      <c r="F29" s="16">
        <f>IFERROR(VLOOKUP($A$2+$A29/1000,Vragenlijst!$A$5:$J$31,10,FALSE),0)</f>
        <v>0</v>
      </c>
    </row>
    <row r="30" spans="1:6" ht="36" customHeight="1">
      <c r="A30" s="18">
        <v>24</v>
      </c>
      <c r="C30" s="24">
        <f>IFERROR(VLOOKUP($A$2+$A30/1000,Vragenlijst!$A$5:$F$31,2,FALSE),0)</f>
        <v>0</v>
      </c>
      <c r="D30" s="3">
        <f>IFERROR(VLOOKUP($A$2+$A30/1000,Vragenlijst!$A$5:$F$31,3,FALSE),0)</f>
        <v>0</v>
      </c>
      <c r="E30" s="16">
        <f>IFERROR(VLOOKUP($A$2+$A30/1000,Vragenlijst!$A$5:$F$31,4,FALSE),0)</f>
        <v>0</v>
      </c>
      <c r="F30" s="16">
        <f>IFERROR(VLOOKUP($A$2+$A30/1000,Vragenlijst!$A$5:$J$31,10,FALSE),0)</f>
        <v>0</v>
      </c>
    </row>
    <row r="31" spans="1:6">
      <c r="C31" s="26"/>
      <c r="D31" s="5"/>
      <c r="E31" s="16"/>
      <c r="F31" s="5"/>
    </row>
  </sheetData>
  <sheetProtection password="8B56" sheet="1" objects="1" scenarios="1" selectLockedCells="1"/>
  <mergeCells count="1">
    <mergeCell ref="D3:F3"/>
  </mergeCells>
  <conditionalFormatting sqref="C8:F31">
    <cfRule type="expression" dxfId="14" priority="10">
      <formula>C8=C7</formula>
    </cfRule>
    <cfRule type="expression" dxfId="13" priority="11">
      <formula>C8&lt;&gt;C7</formula>
    </cfRule>
    <cfRule type="cellIs" dxfId="12" priority="12" operator="equal">
      <formula>0</formula>
    </cfRule>
  </conditionalFormatting>
  <conditionalFormatting sqref="C7:F7">
    <cfRule type="expression" dxfId="11" priority="13">
      <formula>C7=C3</formula>
    </cfRule>
    <cfRule type="expression" dxfId="10" priority="14">
      <formula>C7&lt;&gt;C3</formula>
    </cfRule>
    <cfRule type="cellIs" dxfId="9" priority="15" operator="equal">
      <formula>0</formula>
    </cfRule>
  </conditionalFormatting>
  <conditionalFormatting sqref="B6">
    <cfRule type="expression" dxfId="8" priority="9">
      <formula>$C$7&lt;&gt;0</formula>
    </cfRule>
  </conditionalFormatting>
  <conditionalFormatting sqref="C8:F31">
    <cfRule type="expression" dxfId="7" priority="6">
      <formula>C8=C7</formula>
    </cfRule>
    <cfRule type="expression" dxfId="6" priority="7">
      <formula>C8&lt;&gt;C7</formula>
    </cfRule>
    <cfRule type="cellIs" dxfId="5" priority="8" operator="equal">
      <formula>0</formula>
    </cfRule>
  </conditionalFormatting>
  <conditionalFormatting sqref="C7:F7">
    <cfRule type="expression" dxfId="4" priority="3" stopIfTrue="1">
      <formula>C7=C4</formula>
    </cfRule>
    <cfRule type="expression" dxfId="3" priority="4">
      <formula>C7&lt;&gt;C4</formula>
    </cfRule>
    <cfRule type="cellIs" dxfId="2" priority="5" operator="equal">
      <formula>0</formula>
    </cfRule>
  </conditionalFormatting>
  <conditionalFormatting sqref="B7:B30">
    <cfRule type="expression" dxfId="1" priority="2">
      <formula>$C7&lt;&gt;0</formula>
    </cfRule>
  </conditionalFormatting>
  <conditionalFormatting sqref="B6">
    <cfRule type="expression" dxfId="0" priority="1">
      <formula>$C$7&lt;&gt;0</formula>
    </cfRule>
  </conditionalFormatting>
  <printOptions horizontalCentered="1"/>
  <pageMargins left="0.19685039370078741" right="0.19685039370078741" top="0.19685039370078741" bottom="0.19685039370078741" header="0.31496062992125984" footer="0.31496062992125984"/>
  <pageSetup paperSize="9" scale="75" orientation="portrait" verticalDpi="0" r:id="rId1"/>
  <headerFooter>
    <oddFooter>&amp;L&amp;"Verdana,Cursief"&amp;7Borgingsvragenlijst Taakspel&amp;R&amp;"Verdana,Cursief"&amp;7© CED-Groep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7</vt:i4>
      </vt:variant>
    </vt:vector>
  </HeadingPairs>
  <TitlesOfParts>
    <vt:vector size="13" baseType="lpstr">
      <vt:lpstr>Borging Taakspel</vt:lpstr>
      <vt:lpstr>Vragenlijst</vt:lpstr>
      <vt:lpstr>Evaluatie</vt:lpstr>
      <vt:lpstr>Dit gaat goed</vt:lpstr>
      <vt:lpstr>Actielijst</vt:lpstr>
      <vt:lpstr>Nog uitzoeken</vt:lpstr>
      <vt:lpstr>Actielijst!Afdrukbereik</vt:lpstr>
      <vt:lpstr>'Borging Taakspel'!Afdrukbereik</vt:lpstr>
      <vt:lpstr>'Dit gaat goed'!Afdrukbereik</vt:lpstr>
      <vt:lpstr>Evaluatie!Afdrukbereik</vt:lpstr>
      <vt:lpstr>'Nog uitzoeken'!Afdrukbereik</vt:lpstr>
      <vt:lpstr>Borging</vt:lpstr>
      <vt:lpstr>Inleiding</vt:lpstr>
    </vt:vector>
  </TitlesOfParts>
  <Company>CED Groep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Toetsservice</dc:creator>
  <cp:lastModifiedBy>Toetsservice</cp:lastModifiedBy>
  <cp:lastPrinted>2016-01-25T07:48:41Z</cp:lastPrinted>
  <dcterms:created xsi:type="dcterms:W3CDTF">2015-11-10T14:43:53Z</dcterms:created>
  <dcterms:modified xsi:type="dcterms:W3CDTF">2016-06-02T09:48:10Z</dcterms:modified>
</cp:coreProperties>
</file>